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915" windowHeight="5550" activeTab="1"/>
  </bookViews>
  <sheets>
    <sheet name="β版印刷" sheetId="1" r:id="rId1"/>
    <sheet name="β版" sheetId="2" r:id="rId2"/>
    <sheet name="β版説明" sheetId="3" r:id="rId3"/>
  </sheets>
  <definedNames>
    <definedName name="_xlfn.SUMIFS" hidden="1">#NAME?</definedName>
    <definedName name="_xlnm.Print_Area" localSheetId="1">'β版'!$S$1:$AV$62,'β版'!$BO$1:$CE$62</definedName>
    <definedName name="_xlnm.Print_Area" localSheetId="0">'β版印刷'!$S$1:$AV$62,'β版印刷'!$BO$1:$CE$62</definedName>
    <definedName name="_xlnm.Print_Area" localSheetId="2">'β版説明'!$S$1:$AV$62,'β版説明'!$BO$1:$CE$62</definedName>
  </definedNames>
  <calcPr fullCalcOnLoad="1"/>
</workbook>
</file>

<file path=xl/comments3.xml><?xml version="1.0" encoding="utf-8"?>
<comments xmlns="http://schemas.openxmlformats.org/spreadsheetml/2006/main">
  <authors>
    <author>加藤拓也</author>
  </authors>
  <commentList>
    <comment ref="Y42" authorId="0">
      <text>
        <r>
          <rPr>
            <b/>
            <sz val="9"/>
            <rFont val="ＭＳ Ｐゴシック"/>
            <family val="3"/>
          </rPr>
          <t>アエオロス
基準により、参照するものが変わります。</t>
        </r>
        <r>
          <rPr>
            <sz val="9"/>
            <rFont val="ＭＳ Ｐゴシック"/>
            <family val="3"/>
          </rPr>
          <t xml:space="preserve">
敏捷
（基準）
　普段の通り敏捷を基準に計算
キック-2
（技能無値）
　技能欄にあるキックからのテクニックとして計算。符合は必ずマイナスかプラスを指定してください。もちろん技能欄にないと計算できません。
敏捷　キック-2
（基準　技能無値）
基準自体は敏捷力から計算しますが、キック-2の技能無値で稼いだcpを引いてくれます。
なお、技能無値は、被るものがなければ三文字（以上）に省略してもかまいません。被るとおそらく循環参照の警告がでるとおもいマス。</t>
        </r>
      </text>
    </comment>
    <comment ref="T41" authorId="0">
      <text>
        <r>
          <rPr>
            <b/>
            <sz val="9"/>
            <rFont val="ＭＳ Ｐゴシック"/>
            <family val="3"/>
          </rPr>
          <t>アエオロス:
・(技能名)　補足
こうある場合
　・&lt;&gt;【】()
　補足
は無視して基準に参照されます。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AK28" authorId="0">
      <text>
        <r>
          <rPr>
            <b/>
            <sz val="9"/>
            <rFont val="ＭＳ Ｐゴシック"/>
            <family val="3"/>
          </rPr>
          <t xml:space="preserve">アエオロス:
</t>
        </r>
        <r>
          <rPr>
            <sz val="9"/>
            <rFont val="ＭＳ Ｐゴシック"/>
            <family val="3"/>
          </rPr>
          <t>高速飛行時の旋回半径が計算されます。
高速飛行は自分で記入してください。高速飛行がない場合は全力飛行時を。
　なお、飛ばないキャラは陸上などに高速飛行の欄を直してください。</t>
        </r>
      </text>
    </comment>
    <comment ref="X5" authorId="0">
      <text>
        <r>
          <rPr>
            <b/>
            <sz val="9"/>
            <rFont val="ＭＳ Ｐゴシック"/>
            <family val="3"/>
          </rPr>
          <t>アエオロス:</t>
        </r>
        <r>
          <rPr>
            <sz val="9"/>
            <rFont val="ＭＳ Ｐゴシック"/>
            <family val="3"/>
          </rPr>
          <t xml:space="preserve">
あちこちに余裕を持たせていますので、増強限定や場合による変化などを好きに書いてください。</t>
        </r>
      </text>
    </comment>
  </commentList>
</comments>
</file>

<file path=xl/sharedStrings.xml><?xml version="1.0" encoding="utf-8"?>
<sst xmlns="http://schemas.openxmlformats.org/spreadsheetml/2006/main" count="1127" uniqueCount="258">
  <si>
    <t>GURPS</t>
  </si>
  <si>
    <t>名前</t>
  </si>
  <si>
    <t>プレイヤー</t>
  </si>
  <si>
    <t>cp総計</t>
  </si>
  <si>
    <t>超常的特徴</t>
  </si>
  <si>
    <t>Lv</t>
  </si>
  <si>
    <t>修正など</t>
  </si>
  <si>
    <t>修正</t>
  </si>
  <si>
    <t>CP</t>
  </si>
  <si>
    <t>Fourth Edition</t>
  </si>
  <si>
    <t>身長</t>
  </si>
  <si>
    <t>体重</t>
  </si>
  <si>
    <t>未使用cp</t>
  </si>
  <si>
    <t>キャラクターシート</t>
  </si>
  <si>
    <t>容貌と反応修正</t>
  </si>
  <si>
    <t>致傷力表</t>
  </si>
  <si>
    <t>cp含SM修正</t>
  </si>
  <si>
    <t>値</t>
  </si>
  <si>
    <t>特徴</t>
  </si>
  <si>
    <t>ST</t>
  </si>
  <si>
    <t>突き</t>
  </si>
  <si>
    <t>振り</t>
  </si>
  <si>
    <t>サイズSM</t>
  </si>
  <si>
    <t>1D-6</t>
  </si>
  <si>
    <t>1D-5</t>
  </si>
  <si>
    <t>3D+1</t>
  </si>
  <si>
    <t>6D-1</t>
  </si>
  <si>
    <t>体力ST</t>
  </si>
  <si>
    <t>1D-4</t>
  </si>
  <si>
    <t>3D+2</t>
  </si>
  <si>
    <t>6D</t>
  </si>
  <si>
    <t>敏捷DX</t>
  </si>
  <si>
    <t>1D-3</t>
  </si>
  <si>
    <t>4D-1</t>
  </si>
  <si>
    <t>6D+1</t>
  </si>
  <si>
    <t>知力IQ</t>
  </si>
  <si>
    <t>1D-2</t>
  </si>
  <si>
    <t>4D</t>
  </si>
  <si>
    <t>6D+2</t>
  </si>
  <si>
    <t>生命HT</t>
  </si>
  <si>
    <t>1D-1</t>
  </si>
  <si>
    <t>4D+1</t>
  </si>
  <si>
    <t>7D-1</t>
  </si>
  <si>
    <t>1D</t>
  </si>
  <si>
    <t>追加</t>
  </si>
  <si>
    <t>1D+1</t>
  </si>
  <si>
    <t>5D</t>
  </si>
  <si>
    <t>7D+1</t>
  </si>
  <si>
    <t>HP</t>
  </si>
  <si>
    <t>1D+2</t>
  </si>
  <si>
    <t>5D+2</t>
  </si>
  <si>
    <t>8D-1</t>
  </si>
  <si>
    <t>2D-1</t>
  </si>
  <si>
    <t>8D+1</t>
  </si>
  <si>
    <t>意志Will</t>
  </si>
  <si>
    <t>2D</t>
  </si>
  <si>
    <t>9D</t>
  </si>
  <si>
    <t>cp</t>
  </si>
  <si>
    <t>2D+1</t>
  </si>
  <si>
    <t>9D+2</t>
  </si>
  <si>
    <t>知覚Per</t>
  </si>
  <si>
    <t>追加攻撃体力</t>
  </si>
  <si>
    <t>2D+2</t>
  </si>
  <si>
    <t>8D</t>
  </si>
  <si>
    <t>10D</t>
  </si>
  <si>
    <t>BL荷重基本</t>
  </si>
  <si>
    <t>3D-1</t>
  </si>
  <si>
    <t>8D+2</t>
  </si>
  <si>
    <t>10D+2</t>
  </si>
  <si>
    <t>疲労FP</t>
  </si>
  <si>
    <t>BS基本反応</t>
  </si>
  <si>
    <t>3D</t>
  </si>
  <si>
    <t>11D</t>
  </si>
  <si>
    <t>BM基本移動</t>
  </si>
  <si>
    <t>11D+2</t>
  </si>
  <si>
    <t>現在荷重</t>
  </si>
  <si>
    <t>無（0</t>
  </si>
  <si>
    <t>軽（1</t>
  </si>
  <si>
    <t>並（2</t>
  </si>
  <si>
    <t>重（3</t>
  </si>
  <si>
    <t>超（4</t>
  </si>
  <si>
    <t>12D</t>
  </si>
  <si>
    <t>荷重</t>
  </si>
  <si>
    <t>BL</t>
  </si>
  <si>
    <t>×2</t>
  </si>
  <si>
    <t>×3</t>
  </si>
  <si>
    <t>×6</t>
  </si>
  <si>
    <t>×10</t>
  </si>
  <si>
    <t>12D+2</t>
  </si>
  <si>
    <t>移動</t>
  </si>
  <si>
    <t>BS</t>
  </si>
  <si>
    <t>×0.8</t>
  </si>
  <si>
    <t>×0.6</t>
  </si>
  <si>
    <t>×0.4</t>
  </si>
  <si>
    <t>×0.2</t>
  </si>
  <si>
    <t>13D</t>
  </si>
  <si>
    <t/>
  </si>
  <si>
    <t>旋回半径</t>
  </si>
  <si>
    <t>4D+2</t>
  </si>
  <si>
    <t>5D-1</t>
  </si>
  <si>
    <t>避け</t>
  </si>
  <si>
    <t xml:space="preserve">BS+3 </t>
  </si>
  <si>
    <t xml:space="preserve">BS+2 </t>
  </si>
  <si>
    <t>BS+1</t>
  </si>
  <si>
    <t>BS-1</t>
  </si>
  <si>
    <t>DB</t>
  </si>
  <si>
    <t>よけ（特殊）</t>
  </si>
  <si>
    <t>受け</t>
  </si>
  <si>
    <t>止め</t>
  </si>
  <si>
    <t>5D+1</t>
  </si>
  <si>
    <t>文明Lv</t>
  </si>
  <si>
    <t>言語</t>
  </si>
  <si>
    <t>会話</t>
  </si>
  <si>
    <t>読文</t>
  </si>
  <si>
    <t>ＣＰ総計</t>
  </si>
  <si>
    <t>+</t>
  </si>
  <si>
    <t>-</t>
  </si>
  <si>
    <t>相対値</t>
  </si>
  <si>
    <t>母語</t>
  </si>
  <si>
    <t>正・副能力</t>
  </si>
  <si>
    <t>技能</t>
  </si>
  <si>
    <t>基準能力と修正値</t>
  </si>
  <si>
    <t>技能無値</t>
  </si>
  <si>
    <t>略称</t>
  </si>
  <si>
    <t>技能値</t>
  </si>
  <si>
    <t>右からのながさ</t>
  </si>
  <si>
    <t>普通のcp</t>
  </si>
  <si>
    <t>技能無値で稼ぐcp</t>
  </si>
  <si>
    <t>テクニックcp</t>
  </si>
  <si>
    <t>合計</t>
  </si>
  <si>
    <t>基準能力
基礎値</t>
  </si>
  <si>
    <t>引用
基本能力値</t>
  </si>
  <si>
    <t>武器</t>
  </si>
  <si>
    <t>効果</t>
  </si>
  <si>
    <t>タイプ</t>
  </si>
  <si>
    <t>正確</t>
  </si>
  <si>
    <t>射程・範囲</t>
  </si>
  <si>
    <t>連射</t>
  </si>
  <si>
    <t>装填数</t>
  </si>
  <si>
    <t>体力</t>
  </si>
  <si>
    <t>扱受</t>
  </si>
  <si>
    <t>反動</t>
  </si>
  <si>
    <t>合法</t>
  </si>
  <si>
    <t>価格</t>
  </si>
  <si>
    <t>重量</t>
  </si>
  <si>
    <t>空白</t>
  </si>
  <si>
    <t>"-"か"＋"</t>
  </si>
  <si>
    <t>No</t>
  </si>
  <si>
    <t>基準</t>
  </si>
  <si>
    <t>難易度</t>
  </si>
  <si>
    <t>敏捷</t>
  </si>
  <si>
    <t>難</t>
  </si>
  <si>
    <t>防護点</t>
  </si>
  <si>
    <t>無</t>
  </si>
  <si>
    <t>3～4</t>
  </si>
  <si>
    <t>13～14</t>
  </si>
  <si>
    <t>部位</t>
  </si>
  <si>
    <t>目</t>
  </si>
  <si>
    <t>頭蓋骨</t>
  </si>
  <si>
    <t>顔</t>
  </si>
  <si>
    <t>右脚</t>
  </si>
  <si>
    <t>右腕</t>
  </si>
  <si>
    <t>前脚</t>
  </si>
  <si>
    <t>翼</t>
  </si>
  <si>
    <t>胴体</t>
  </si>
  <si>
    <t>左腕</t>
  </si>
  <si>
    <t>左脚</t>
  </si>
  <si>
    <t>手</t>
  </si>
  <si>
    <t>足</t>
  </si>
  <si>
    <t>首</t>
  </si>
  <si>
    <t>盾やクローク・DB品物</t>
  </si>
  <si>
    <t>貫通回</t>
  </si>
  <si>
    <t>威力</t>
  </si>
  <si>
    <t>範囲</t>
  </si>
  <si>
    <t>DB</t>
  </si>
  <si>
    <t>防護点</t>
  </si>
  <si>
    <t>HP</t>
  </si>
  <si>
    <t>現HP</t>
  </si>
  <si>
    <t>遮蔽</t>
  </si>
  <si>
    <t>追記（持ち方など）</t>
  </si>
  <si>
    <t>合法</t>
  </si>
  <si>
    <t>価格</t>
  </si>
  <si>
    <t>重量</t>
  </si>
  <si>
    <t>個数</t>
  </si>
  <si>
    <t>重量合計</t>
  </si>
  <si>
    <t>A(武具重量)</t>
  </si>
  <si>
    <t>所持金</t>
  </si>
  <si>
    <t>小計</t>
  </si>
  <si>
    <t>Lv</t>
  </si>
  <si>
    <t>BCP</t>
  </si>
  <si>
    <t>年齢他</t>
  </si>
  <si>
    <t>飛行</t>
  </si>
  <si>
    <t>BCP</t>
  </si>
  <si>
    <t>ｃｐ</t>
  </si>
  <si>
    <t>飛行移動力</t>
  </si>
  <si>
    <t>2BS</t>
  </si>
  <si>
    <t>高速飛行</t>
  </si>
  <si>
    <t>特殊移動</t>
  </si>
  <si>
    <t>文化適応と文明Lv</t>
  </si>
  <si>
    <t>母語並</t>
  </si>
  <si>
    <t>記号排除</t>
  </si>
  <si>
    <t>技能名</t>
  </si>
  <si>
    <t>基準の
能力値名</t>
  </si>
  <si>
    <t>基準
修正値</t>
  </si>
  <si>
    <t>技能名より引用</t>
  </si>
  <si>
    <t>略称より引用</t>
  </si>
  <si>
    <t>17,18</t>
  </si>
  <si>
    <t>ソケイ</t>
  </si>
  <si>
    <t>（全体）</t>
  </si>
  <si>
    <t>アイテム2</t>
  </si>
  <si>
    <t>kg</t>
  </si>
  <si>
    <t>アイテム3</t>
  </si>
  <si>
    <t>B(＋アイテム2)</t>
  </si>
  <si>
    <t>C(＋アイテム3)</t>
  </si>
  <si>
    <t>$</t>
  </si>
  <si>
    <t>メモ</t>
  </si>
  <si>
    <t>空手</t>
  </si>
  <si>
    <t>空手－2</t>
  </si>
  <si>
    <t>　　　超鳥蹴り　実在せず</t>
  </si>
  <si>
    <t>〈キック＞</t>
  </si>
  <si>
    <t>記号排除2</t>
  </si>
  <si>
    <t>　　超鳥超蹴り　実在せず</t>
  </si>
  <si>
    <t>超鳥蹴り</t>
  </si>
  <si>
    <t>英語</t>
  </si>
  <si>
    <t>故郷</t>
  </si>
  <si>
    <t>敏捷　キック-2</t>
  </si>
  <si>
    <t>BM</t>
  </si>
  <si>
    <t>なまり</t>
  </si>
  <si>
    <t>爪（鉤爪）</t>
  </si>
  <si>
    <t>攻撃部位（尾　叩）</t>
  </si>
  <si>
    <t>歯（牙）</t>
  </si>
  <si>
    <t>飛行（翼）</t>
  </si>
  <si>
    <t>超嗅覚</t>
  </si>
  <si>
    <t>老化しにくい</t>
  </si>
  <si>
    <t>追加攻撃回数</t>
  </si>
  <si>
    <t>暗視</t>
  </si>
  <si>
    <t>特殊攻撃（焼き）</t>
  </si>
  <si>
    <t>隙間防護点半減</t>
  </si>
  <si>
    <t>鎧着用不可</t>
  </si>
  <si>
    <t>半致傷延長５ＬＶ</t>
  </si>
  <si>
    <t>威力最大Ｄ＝残り疲労点、疲労点３点</t>
  </si>
  <si>
    <t>特殊攻撃/ブレス</t>
  </si>
  <si>
    <t>乗騎</t>
  </si>
  <si>
    <t>格闘</t>
  </si>
  <si>
    <t>痛みに強い</t>
  </si>
  <si>
    <t>くいしんぼ</t>
  </si>
  <si>
    <t>獣性</t>
  </si>
  <si>
    <t>爬行姿勢</t>
  </si>
  <si>
    <t>一般幻獣語</t>
  </si>
  <si>
    <t>わからない</t>
  </si>
  <si>
    <t>易</t>
  </si>
  <si>
    <t>並</t>
  </si>
  <si>
    <t>マニュピレーターの性能が悪い</t>
  </si>
  <si>
    <t>うるさい2LV</t>
  </si>
  <si>
    <t>生存/山岳</t>
  </si>
  <si>
    <t>知覚力</t>
  </si>
  <si>
    <t>かんしゃく（15）</t>
  </si>
  <si>
    <t>注：マニュピレーターの性能が悪いによる体力および敏捷力への修正(-40%)を反映するためＳＴの計算式を直接入力にしてあります。参考にする際はご注意ください。
 不利な特徴が-100cpをオーバーしています。有利な能力からいえば300cp相当です。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</si>
</sst>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00_);[Red]\(0.0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45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33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9" fontId="0" fillId="0" borderId="19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9" fontId="0" fillId="0" borderId="23" xfId="0" applyNumberFormat="1" applyBorder="1" applyAlignment="1">
      <alignment vertical="center"/>
    </xf>
    <xf numFmtId="176" fontId="5" fillId="0" borderId="0" xfId="0" applyNumberFormat="1" applyFont="1" applyFill="1" applyBorder="1" applyAlignment="1" applyProtection="1">
      <alignment horizontal="left" vertical="center"/>
      <protection/>
    </xf>
    <xf numFmtId="176" fontId="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34" borderId="26" xfId="0" applyNumberFormat="1" applyFont="1" applyFill="1" applyBorder="1" applyAlignment="1" applyProtection="1">
      <alignment horizontal="left" vertical="center"/>
      <protection/>
    </xf>
    <xf numFmtId="0" fontId="5" fillId="34" borderId="27" xfId="0" applyNumberFormat="1" applyFont="1" applyFill="1" applyBorder="1" applyAlignment="1" applyProtection="1">
      <alignment horizontal="left" vertical="center"/>
      <protection/>
    </xf>
    <xf numFmtId="0" fontId="5" fillId="34" borderId="27" xfId="0" applyNumberFormat="1" applyFont="1" applyFill="1" applyBorder="1" applyAlignment="1" applyProtection="1">
      <alignment horizontal="left" vertical="center" shrinkToFit="1"/>
      <protection/>
    </xf>
    <xf numFmtId="0" fontId="2" fillId="34" borderId="28" xfId="0" applyNumberFormat="1" applyFont="1" applyFill="1" applyBorder="1" applyAlignment="1" applyProtection="1">
      <alignment horizontal="left" vertical="center"/>
      <protection/>
    </xf>
    <xf numFmtId="0" fontId="5" fillId="34" borderId="28" xfId="0" applyNumberFormat="1" applyFont="1" applyFill="1" applyBorder="1" applyAlignment="1" applyProtection="1">
      <alignment horizontal="left" vertical="center" shrinkToFit="1"/>
      <protection/>
    </xf>
    <xf numFmtId="0" fontId="5" fillId="35" borderId="1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61" applyNumberFormat="1" applyFont="1" applyAlignment="1">
      <alignment horizontal="center"/>
      <protection/>
    </xf>
    <xf numFmtId="176" fontId="0" fillId="0" borderId="0" xfId="61" applyNumberFormat="1" applyFont="1">
      <alignment/>
      <protection/>
    </xf>
    <xf numFmtId="0" fontId="0" fillId="0" borderId="0" xfId="61" applyFont="1" applyAlignment="1">
      <alignment horizontal="center"/>
      <protection/>
    </xf>
    <xf numFmtId="0" fontId="5" fillId="0" borderId="29" xfId="0" applyNumberFormat="1" applyFont="1" applyFill="1" applyBorder="1" applyAlignment="1" applyProtection="1">
      <alignment horizontal="left" vertical="center"/>
      <protection/>
    </xf>
    <xf numFmtId="9" fontId="5" fillId="0" borderId="19" xfId="0" applyNumberFormat="1" applyFont="1" applyFill="1" applyBorder="1" applyAlignment="1" applyProtection="1">
      <alignment horizontal="center" vertical="center" shrinkToFit="1"/>
      <protection/>
    </xf>
    <xf numFmtId="49" fontId="5" fillId="0" borderId="19" xfId="0" applyNumberFormat="1" applyFont="1" applyFill="1" applyBorder="1" applyAlignment="1" applyProtection="1">
      <alignment horizontal="center" vertical="center" shrinkToFit="1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0" xfId="61" applyNumberFormat="1" applyFont="1" applyAlignment="1">
      <alignment horizontal="center"/>
      <protection/>
    </xf>
    <xf numFmtId="0" fontId="0" fillId="0" borderId="0" xfId="61" applyNumberFormat="1" applyFont="1">
      <alignment/>
      <protection/>
    </xf>
    <xf numFmtId="49" fontId="5" fillId="0" borderId="23" xfId="0" applyNumberFormat="1" applyFont="1" applyFill="1" applyBorder="1" applyAlignment="1" applyProtection="1">
      <alignment horizontal="center" vertical="center" shrinkToFit="1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0" xfId="61" applyNumberFormat="1" applyFont="1" applyFill="1" applyAlignment="1">
      <alignment horizontal="center"/>
      <protection/>
    </xf>
    <xf numFmtId="0" fontId="0" fillId="0" borderId="0" xfId="61" applyNumberFormat="1" applyFont="1" applyFill="1">
      <alignment/>
      <protection/>
    </xf>
    <xf numFmtId="0" fontId="0" fillId="0" borderId="30" xfId="0" applyBorder="1" applyAlignment="1">
      <alignment vertical="center"/>
    </xf>
    <xf numFmtId="0" fontId="2" fillId="0" borderId="10" xfId="0" applyFont="1" applyBorder="1" applyAlignment="1">
      <alignment vertical="center"/>
    </xf>
    <xf numFmtId="176" fontId="0" fillId="0" borderId="31" xfId="0" applyNumberFormat="1" applyBorder="1" applyAlignment="1">
      <alignment vertical="center" shrinkToFit="1"/>
    </xf>
    <xf numFmtId="0" fontId="0" fillId="0" borderId="0" xfId="61" applyNumberFormat="1" applyFont="1" applyAlignment="1">
      <alignment/>
      <protection/>
    </xf>
    <xf numFmtId="0" fontId="10" fillId="33" borderId="32" xfId="0" applyFont="1" applyFill="1" applyBorder="1" applyAlignment="1">
      <alignment horizontal="left" vertical="center" shrinkToFit="1"/>
    </xf>
    <xf numFmtId="0" fontId="10" fillId="33" borderId="32" xfId="0" applyFont="1" applyFill="1" applyBorder="1" applyAlignment="1">
      <alignment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33" borderId="33" xfId="0" applyFont="1" applyFill="1" applyBorder="1" applyAlignment="1">
      <alignment horizontal="left" vertical="center" shrinkToFit="1"/>
    </xf>
    <xf numFmtId="0" fontId="10" fillId="33" borderId="33" xfId="0" applyFont="1" applyFill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176" fontId="10" fillId="0" borderId="24" xfId="0" applyNumberFormat="1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33" borderId="34" xfId="0" applyFont="1" applyFill="1" applyBorder="1" applyAlignment="1">
      <alignment horizontal="left" vertical="center" shrinkToFit="1"/>
    </xf>
    <xf numFmtId="0" fontId="10" fillId="33" borderId="34" xfId="0" applyFont="1" applyFill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0" fillId="0" borderId="0" xfId="0" applyNumberFormat="1" applyAlignment="1">
      <alignment vertical="center"/>
    </xf>
    <xf numFmtId="0" fontId="0" fillId="0" borderId="31" xfId="0" applyBorder="1" applyAlignment="1">
      <alignment vertical="center"/>
    </xf>
    <xf numFmtId="176" fontId="10" fillId="0" borderId="31" xfId="0" applyNumberFormat="1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33" borderId="35" xfId="0" applyFont="1" applyFill="1" applyBorder="1" applyAlignment="1">
      <alignment horizontal="left" vertical="center" shrinkToFit="1"/>
    </xf>
    <xf numFmtId="0" fontId="10" fillId="33" borderId="35" xfId="0" applyFont="1" applyFill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0" fillId="36" borderId="13" xfId="0" applyFill="1" applyBorder="1" applyAlignment="1">
      <alignment vertical="center"/>
    </xf>
    <xf numFmtId="0" fontId="11" fillId="34" borderId="12" xfId="0" applyNumberFormat="1" applyFont="1" applyFill="1" applyBorder="1" applyAlignment="1" applyProtection="1">
      <alignment horizontal="left" vertical="center"/>
      <protection/>
    </xf>
    <xf numFmtId="0" fontId="11" fillId="34" borderId="15" xfId="0" applyNumberFormat="1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29" xfId="0" applyNumberFormat="1" applyFont="1" applyFill="1" applyBorder="1" applyAlignment="1" applyProtection="1">
      <alignment horizontal="left" vertical="center"/>
      <protection/>
    </xf>
    <xf numFmtId="0" fontId="0" fillId="0" borderId="38" xfId="0" applyBorder="1" applyAlignment="1">
      <alignment horizontal="left" vertical="center"/>
    </xf>
    <xf numFmtId="0" fontId="5" fillId="0" borderId="39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1" xfId="0" applyBorder="1" applyAlignment="1">
      <alignment vertical="center"/>
    </xf>
    <xf numFmtId="9" fontId="0" fillId="0" borderId="41" xfId="0" applyNumberFormat="1" applyBorder="1" applyAlignment="1">
      <alignment vertical="center"/>
    </xf>
    <xf numFmtId="0" fontId="5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 applyProtection="1">
      <alignment horizontal="left" vertical="center"/>
      <protection/>
    </xf>
    <xf numFmtId="0" fontId="5" fillId="0" borderId="41" xfId="0" applyNumberFormat="1" applyFont="1" applyFill="1" applyBorder="1" applyAlignment="1" applyProtection="1">
      <alignment horizontal="left" vertical="center"/>
      <protection/>
    </xf>
    <xf numFmtId="0" fontId="5" fillId="33" borderId="14" xfId="0" applyNumberFormat="1" applyFont="1" applyFill="1" applyBorder="1" applyAlignment="1" applyProtection="1">
      <alignment horizontal="left" vertical="center"/>
      <protection/>
    </xf>
    <xf numFmtId="0" fontId="0" fillId="0" borderId="42" xfId="0" applyBorder="1" applyAlignment="1">
      <alignment vertical="center"/>
    </xf>
    <xf numFmtId="0" fontId="5" fillId="34" borderId="15" xfId="0" applyNumberFormat="1" applyFont="1" applyFill="1" applyBorder="1" applyAlignment="1" applyProtection="1">
      <alignment horizontal="left" vertical="center"/>
      <protection/>
    </xf>
    <xf numFmtId="0" fontId="5" fillId="34" borderId="14" xfId="0" applyNumberFormat="1" applyFont="1" applyFill="1" applyBorder="1" applyAlignment="1" applyProtection="1">
      <alignment horizontal="left" vertical="center" shrinkToFit="1"/>
      <protection/>
    </xf>
    <xf numFmtId="0" fontId="5" fillId="36" borderId="14" xfId="0" applyNumberFormat="1" applyFont="1" applyFill="1" applyBorder="1" applyAlignment="1" applyProtection="1">
      <alignment horizontal="left" vertical="center"/>
      <protection/>
    </xf>
    <xf numFmtId="0" fontId="0" fillId="0" borderId="2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5" fillId="0" borderId="39" xfId="0" applyNumberFormat="1" applyFont="1" applyFill="1" applyBorder="1" applyAlignment="1" applyProtection="1">
      <alignment horizontal="left" vertical="center"/>
      <protection/>
    </xf>
    <xf numFmtId="0" fontId="48" fillId="37" borderId="43" xfId="0" applyFont="1" applyFill="1" applyBorder="1" applyAlignment="1">
      <alignment vertical="center"/>
    </xf>
    <xf numFmtId="0" fontId="48" fillId="0" borderId="44" xfId="0" applyFont="1" applyFill="1" applyBorder="1" applyAlignment="1">
      <alignment vertical="center"/>
    </xf>
    <xf numFmtId="0" fontId="48" fillId="0" borderId="44" xfId="0" applyFont="1" applyFill="1" applyBorder="1" applyAlignment="1">
      <alignment horizontal="left" vertical="center"/>
    </xf>
    <xf numFmtId="0" fontId="48" fillId="6" borderId="44" xfId="0" applyFont="1" applyFill="1" applyBorder="1" applyAlignment="1">
      <alignment horizontal="left" vertical="center"/>
    </xf>
    <xf numFmtId="0" fontId="48" fillId="0" borderId="45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5" fillId="0" borderId="46" xfId="0" applyNumberFormat="1" applyFont="1" applyFill="1" applyBorder="1" applyAlignment="1" applyProtection="1">
      <alignment horizontal="left" vertical="center"/>
      <protection/>
    </xf>
    <xf numFmtId="0" fontId="5" fillId="0" borderId="38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left" vertical="center"/>
      <protection/>
    </xf>
    <xf numFmtId="0" fontId="0" fillId="38" borderId="48" xfId="0" applyFill="1" applyBorder="1" applyAlignment="1">
      <alignment vertical="center"/>
    </xf>
    <xf numFmtId="0" fontId="0" fillId="38" borderId="49" xfId="0" applyFill="1" applyBorder="1" applyAlignment="1">
      <alignment vertical="center"/>
    </xf>
    <xf numFmtId="0" fontId="5" fillId="34" borderId="30" xfId="0" applyNumberFormat="1" applyFont="1" applyFill="1" applyBorder="1" applyAlignment="1" applyProtection="1">
      <alignment horizontal="left" vertical="center"/>
      <protection/>
    </xf>
    <xf numFmtId="0" fontId="5" fillId="34" borderId="10" xfId="0" applyNumberFormat="1" applyFont="1" applyFill="1" applyBorder="1" applyAlignment="1" applyProtection="1">
      <alignment horizontal="left" vertical="center"/>
      <protection/>
    </xf>
    <xf numFmtId="0" fontId="5" fillId="34" borderId="48" xfId="0" applyNumberFormat="1" applyFont="1" applyFill="1" applyBorder="1" applyAlignment="1" applyProtection="1">
      <alignment horizontal="left" vertical="center"/>
      <protection/>
    </xf>
    <xf numFmtId="0" fontId="5" fillId="34" borderId="48" xfId="0" applyNumberFormat="1" applyFont="1" applyFill="1" applyBorder="1" applyAlignment="1" applyProtection="1">
      <alignment horizontal="center" vertical="center"/>
      <protection/>
    </xf>
    <xf numFmtId="0" fontId="5" fillId="34" borderId="30" xfId="0" applyNumberFormat="1" applyFont="1" applyFill="1" applyBorder="1" applyAlignment="1" applyProtection="1">
      <alignment horizontal="center" vertical="center"/>
      <protection/>
    </xf>
    <xf numFmtId="0" fontId="5" fillId="34" borderId="11" xfId="0" applyNumberFormat="1" applyFont="1" applyFill="1" applyBorder="1" applyAlignment="1" applyProtection="1">
      <alignment horizontal="left" vertical="center"/>
      <protection/>
    </xf>
    <xf numFmtId="0" fontId="5" fillId="34" borderId="13" xfId="0" applyNumberFormat="1" applyFont="1" applyFill="1" applyBorder="1" applyAlignment="1" applyProtection="1">
      <alignment horizontal="center" vertical="center"/>
      <protection/>
    </xf>
    <xf numFmtId="0" fontId="4" fillId="34" borderId="48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176" fontId="11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vertical="center"/>
      <protection/>
    </xf>
    <xf numFmtId="0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39" xfId="0" applyNumberFormat="1" applyFont="1" applyFill="1" applyBorder="1" applyAlignment="1" applyProtection="1">
      <alignment horizontal="left" vertical="center"/>
      <protection/>
    </xf>
    <xf numFmtId="178" fontId="5" fillId="0" borderId="39" xfId="0" applyNumberFormat="1" applyFont="1" applyFill="1" applyBorder="1" applyAlignment="1" applyProtection="1">
      <alignment horizontal="left" vertical="center"/>
      <protection/>
    </xf>
    <xf numFmtId="179" fontId="5" fillId="0" borderId="37" xfId="0" applyNumberFormat="1" applyFont="1" applyFill="1" applyBorder="1" applyAlignment="1" applyProtection="1">
      <alignment horizontal="left" vertical="center"/>
      <protection/>
    </xf>
    <xf numFmtId="0" fontId="5" fillId="0" borderId="31" xfId="0" applyNumberFormat="1" applyFont="1" applyFill="1" applyBorder="1" applyAlignment="1" applyProtection="1">
      <alignment horizontal="left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176" fontId="11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vertical="center"/>
      <protection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left" vertical="center"/>
      <protection/>
    </xf>
    <xf numFmtId="178" fontId="5" fillId="0" borderId="41" xfId="0" applyNumberFormat="1" applyFont="1" applyFill="1" applyBorder="1" applyAlignment="1" applyProtection="1">
      <alignment horizontal="left" vertical="center"/>
      <protection/>
    </xf>
    <xf numFmtId="179" fontId="5" fillId="0" borderId="36" xfId="0" applyNumberFormat="1" applyFont="1" applyFill="1" applyBorder="1" applyAlignment="1" applyProtection="1">
      <alignment horizontal="left" vertical="center"/>
      <protection/>
    </xf>
    <xf numFmtId="0" fontId="0" fillId="33" borderId="3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49" fontId="5" fillId="0" borderId="38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179" fontId="5" fillId="0" borderId="38" xfId="0" applyNumberFormat="1" applyFont="1" applyFill="1" applyBorder="1" applyAlignment="1" applyProtection="1">
      <alignment horizontal="left" vertical="center" shrinkToFit="1"/>
      <protection/>
    </xf>
    <xf numFmtId="49" fontId="5" fillId="0" borderId="37" xfId="0" applyNumberFormat="1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49" fontId="5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179" fontId="5" fillId="0" borderId="24" xfId="0" applyNumberFormat="1" applyFont="1" applyFill="1" applyBorder="1" applyAlignment="1" applyProtection="1">
      <alignment horizontal="left" vertical="center" shrinkToFit="1"/>
      <protection/>
    </xf>
    <xf numFmtId="49" fontId="5" fillId="0" borderId="22" xfId="0" applyNumberFormat="1" applyFont="1" applyFill="1" applyBorder="1" applyAlignment="1" applyProtection="1">
      <alignment horizontal="left" vertical="center"/>
      <protection/>
    </xf>
    <xf numFmtId="49" fontId="0" fillId="0" borderId="31" xfId="0" applyNumberFormat="1" applyFont="1" applyFill="1" applyBorder="1" applyAlignment="1" applyProtection="1">
      <alignment horizontal="left" vertical="center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178" fontId="5" fillId="0" borderId="31" xfId="0" applyNumberFormat="1" applyFont="1" applyFill="1" applyBorder="1" applyAlignment="1" applyProtection="1">
      <alignment horizontal="left" vertical="center"/>
      <protection/>
    </xf>
    <xf numFmtId="49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50" xfId="0" applyNumberFormat="1" applyFont="1" applyFill="1" applyBorder="1" applyAlignment="1" applyProtection="1">
      <alignment horizontal="left" vertical="center"/>
      <protection/>
    </xf>
    <xf numFmtId="0" fontId="5" fillId="0" borderId="51" xfId="0" applyNumberFormat="1" applyFont="1" applyFill="1" applyBorder="1" applyAlignment="1" applyProtection="1">
      <alignment horizontal="left" vertical="center"/>
      <protection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2" xfId="0" applyBorder="1" applyAlignment="1">
      <alignment vertical="center"/>
    </xf>
    <xf numFmtId="0" fontId="48" fillId="37" borderId="53" xfId="0" applyFont="1" applyFill="1" applyBorder="1" applyAlignment="1">
      <alignment vertical="center"/>
    </xf>
    <xf numFmtId="0" fontId="48" fillId="0" borderId="42" xfId="0" applyFont="1" applyFill="1" applyBorder="1" applyAlignment="1">
      <alignment vertical="center"/>
    </xf>
    <xf numFmtId="0" fontId="48" fillId="0" borderId="42" xfId="0" applyFont="1" applyFill="1" applyBorder="1" applyAlignment="1">
      <alignment horizontal="left" vertical="center"/>
    </xf>
    <xf numFmtId="0" fontId="48" fillId="6" borderId="42" xfId="0" applyFont="1" applyFill="1" applyBorder="1" applyAlignment="1">
      <alignment horizontal="left" vertical="center"/>
    </xf>
    <xf numFmtId="0" fontId="48" fillId="0" borderId="5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Border="1" applyAlignment="1">
      <alignment vertical="center"/>
    </xf>
    <xf numFmtId="176" fontId="0" fillId="0" borderId="38" xfId="0" applyNumberFormat="1" applyBorder="1" applyAlignment="1">
      <alignment horizontal="center" vertical="center" shrinkToFit="1"/>
    </xf>
    <xf numFmtId="176" fontId="0" fillId="0" borderId="38" xfId="0" applyNumberFormat="1" applyBorder="1" applyAlignment="1">
      <alignment vertical="center" shrinkToFit="1"/>
    </xf>
    <xf numFmtId="176" fontId="0" fillId="0" borderId="24" xfId="0" applyNumberFormat="1" applyBorder="1" applyAlignment="1">
      <alignment horizontal="center"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3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6" borderId="13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48" fillId="37" borderId="55" xfId="0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14" xfId="0" applyBorder="1" applyAlignment="1">
      <alignment vertical="center"/>
    </xf>
    <xf numFmtId="0" fontId="48" fillId="37" borderId="57" xfId="0" applyFont="1" applyFill="1" applyBorder="1" applyAlignment="1">
      <alignment vertical="center"/>
    </xf>
    <xf numFmtId="0" fontId="10" fillId="33" borderId="35" xfId="0" applyFont="1" applyFill="1" applyBorder="1" applyAlignment="1">
      <alignment horizontal="left" vertical="center" shrinkToFit="1"/>
    </xf>
    <xf numFmtId="0" fontId="10" fillId="33" borderId="34" xfId="0" applyFont="1" applyFill="1" applyBorder="1" applyAlignment="1">
      <alignment horizontal="left" vertical="center" shrinkToFit="1"/>
    </xf>
    <xf numFmtId="0" fontId="10" fillId="33" borderId="33" xfId="0" applyFont="1" applyFill="1" applyBorder="1" applyAlignment="1">
      <alignment horizontal="left" vertical="center" shrinkToFit="1"/>
    </xf>
    <xf numFmtId="0" fontId="5" fillId="33" borderId="14" xfId="0" applyNumberFormat="1" applyFont="1" applyFill="1" applyBorder="1" applyAlignment="1" applyProtection="1">
      <alignment horizontal="left" vertical="center"/>
      <protection/>
    </xf>
    <xf numFmtId="0" fontId="5" fillId="33" borderId="12" xfId="0" applyNumberFormat="1" applyFont="1" applyFill="1" applyBorder="1" applyAlignment="1" applyProtection="1">
      <alignment horizontal="left" vertical="center"/>
      <protection/>
    </xf>
    <xf numFmtId="0" fontId="5" fillId="33" borderId="12" xfId="0" applyNumberFormat="1" applyFont="1" applyFill="1" applyBorder="1" applyAlignment="1" applyProtection="1">
      <alignment horizontal="left" vertical="center"/>
      <protection/>
    </xf>
    <xf numFmtId="0" fontId="5" fillId="33" borderId="14" xfId="0" applyNumberFormat="1" applyFont="1" applyFill="1" applyBorder="1" applyAlignment="1" applyProtection="1">
      <alignment horizontal="left" vertical="center"/>
      <protection/>
    </xf>
    <xf numFmtId="0" fontId="10" fillId="33" borderId="33" xfId="0" applyFont="1" applyFill="1" applyBorder="1" applyAlignment="1">
      <alignment horizontal="left" vertical="center" shrinkToFit="1"/>
    </xf>
    <xf numFmtId="0" fontId="10" fillId="33" borderId="34" xfId="0" applyFont="1" applyFill="1" applyBorder="1" applyAlignment="1">
      <alignment horizontal="left" vertical="center" shrinkToFit="1"/>
    </xf>
    <xf numFmtId="0" fontId="10" fillId="33" borderId="35" xfId="0" applyFont="1" applyFill="1" applyBorder="1" applyAlignment="1">
      <alignment horizontal="left" vertical="center" shrinkToFit="1"/>
    </xf>
    <xf numFmtId="0" fontId="48" fillId="37" borderId="58" xfId="0" applyFont="1" applyFill="1" applyBorder="1" applyAlignment="1">
      <alignment vertical="center"/>
    </xf>
    <xf numFmtId="0" fontId="48" fillId="37" borderId="59" xfId="0" applyFont="1" applyFill="1" applyBorder="1" applyAlignment="1">
      <alignment vertical="center"/>
    </xf>
    <xf numFmtId="0" fontId="48" fillId="0" borderId="60" xfId="0" applyFont="1" applyFill="1" applyBorder="1" applyAlignment="1">
      <alignment vertical="center"/>
    </xf>
    <xf numFmtId="0" fontId="48" fillId="0" borderId="60" xfId="0" applyFont="1" applyFill="1" applyBorder="1" applyAlignment="1">
      <alignment horizontal="left" vertical="center"/>
    </xf>
    <xf numFmtId="0" fontId="48" fillId="6" borderId="60" xfId="0" applyFont="1" applyFill="1" applyBorder="1" applyAlignment="1">
      <alignment horizontal="left" vertical="center"/>
    </xf>
    <xf numFmtId="0" fontId="48" fillId="0" borderId="61" xfId="0" applyFont="1" applyFill="1" applyBorder="1" applyAlignment="1">
      <alignment vertical="center"/>
    </xf>
    <xf numFmtId="0" fontId="10" fillId="33" borderId="34" xfId="0" applyFont="1" applyFill="1" applyBorder="1" applyAlignment="1">
      <alignment horizontal="left" vertical="center" shrinkToFit="1"/>
    </xf>
    <xf numFmtId="176" fontId="5" fillId="0" borderId="19" xfId="0" applyNumberFormat="1" applyFont="1" applyFill="1" applyBorder="1" applyAlignment="1" applyProtection="1">
      <alignment horizontal="center" vertical="center" shrinkToFit="1"/>
      <protection/>
    </xf>
    <xf numFmtId="176" fontId="5" fillId="0" borderId="23" xfId="0" applyNumberFormat="1" applyFont="1" applyFill="1" applyBorder="1" applyAlignment="1" applyProtection="1">
      <alignment horizontal="center" vertical="center" shrinkToFit="1"/>
      <protection/>
    </xf>
    <xf numFmtId="176" fontId="0" fillId="0" borderId="19" xfId="0" applyNumberFormat="1" applyBorder="1" applyAlignment="1">
      <alignment vertical="center"/>
    </xf>
    <xf numFmtId="0" fontId="0" fillId="0" borderId="38" xfId="0" applyNumberFormat="1" applyBorder="1" applyAlignment="1">
      <alignment vertical="center" shrinkToFit="1"/>
    </xf>
    <xf numFmtId="0" fontId="0" fillId="0" borderId="24" xfId="0" applyNumberFormat="1" applyBorder="1" applyAlignment="1">
      <alignment vertical="center" shrinkToFit="1"/>
    </xf>
    <xf numFmtId="0" fontId="0" fillId="0" borderId="31" xfId="0" applyNumberFormat="1" applyBorder="1" applyAlignment="1">
      <alignment vertical="center" shrinkToFit="1"/>
    </xf>
    <xf numFmtId="0" fontId="5" fillId="0" borderId="35" xfId="0" applyNumberFormat="1" applyFont="1" applyFill="1" applyBorder="1" applyAlignment="1" applyProtection="1">
      <alignment horizontal="left" vertical="center"/>
      <protection/>
    </xf>
    <xf numFmtId="0" fontId="5" fillId="0" borderId="31" xfId="0" applyNumberFormat="1" applyFont="1" applyFill="1" applyBorder="1" applyAlignment="1" applyProtection="1">
      <alignment horizontal="left" vertical="center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40" xfId="0" applyNumberFormat="1" applyFont="1" applyFill="1" applyBorder="1" applyAlignment="1" applyProtection="1">
      <alignment horizontal="left" vertical="center" shrinkToFit="1"/>
      <protection/>
    </xf>
    <xf numFmtId="0" fontId="0" fillId="0" borderId="36" xfId="0" applyBorder="1" applyAlignment="1">
      <alignment vertical="center" shrinkToFit="1"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9" fontId="5" fillId="0" borderId="40" xfId="0" applyNumberFormat="1" applyFont="1" applyFill="1" applyBorder="1" applyAlignment="1" applyProtection="1">
      <alignment horizontal="center" vertical="center"/>
      <protection/>
    </xf>
    <xf numFmtId="9" fontId="5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5" fillId="0" borderId="34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left" vertical="center" shrinkToFit="1"/>
      <protection/>
    </xf>
    <xf numFmtId="0" fontId="0" fillId="0" borderId="22" xfId="0" applyBorder="1" applyAlignment="1">
      <alignment vertical="center" shrinkToFit="1"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9" fontId="5" fillId="0" borderId="21" xfId="0" applyNumberFormat="1" applyFont="1" applyFill="1" applyBorder="1" applyAlignment="1" applyProtection="1">
      <alignment horizontal="center" vertical="center"/>
      <protection/>
    </xf>
    <xf numFmtId="9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13" fillId="34" borderId="30" xfId="0" applyNumberFormat="1" applyFont="1" applyFill="1" applyBorder="1" applyAlignment="1" applyProtection="1">
      <alignment horizontal="left" vertical="center" textRotation="255"/>
      <protection/>
    </xf>
    <xf numFmtId="0" fontId="0" fillId="0" borderId="25" xfId="0" applyBorder="1" applyAlignment="1">
      <alignment horizontal="left" vertical="center" textRotation="255"/>
    </xf>
    <xf numFmtId="0" fontId="0" fillId="0" borderId="26" xfId="0" applyBorder="1" applyAlignment="1">
      <alignment horizontal="left" vertical="center" textRotation="255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6" xfId="0" applyBorder="1" applyAlignment="1">
      <alignment vertical="center"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9" fontId="5" fillId="0" borderId="29" xfId="0" applyNumberFormat="1" applyFont="1" applyFill="1" applyBorder="1" applyAlignment="1" applyProtection="1">
      <alignment horizontal="center" vertical="center"/>
      <protection/>
    </xf>
    <xf numFmtId="9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left" vertical="center"/>
      <protection/>
    </xf>
    <xf numFmtId="0" fontId="5" fillId="0" borderId="38" xfId="0" applyNumberFormat="1" applyFont="1" applyFill="1" applyBorder="1" applyAlignment="1" applyProtection="1">
      <alignment horizontal="left" vertical="center"/>
      <protection/>
    </xf>
    <xf numFmtId="0" fontId="5" fillId="0" borderId="37" xfId="0" applyNumberFormat="1" applyFont="1" applyFill="1" applyBorder="1" applyAlignment="1" applyProtection="1">
      <alignment horizontal="left" vertical="center"/>
      <protection/>
    </xf>
    <xf numFmtId="0" fontId="5" fillId="0" borderId="29" xfId="0" applyNumberFormat="1" applyFont="1" applyFill="1" applyBorder="1" applyAlignment="1" applyProtection="1">
      <alignment horizontal="left" vertical="center" shrinkToFit="1"/>
      <protection/>
    </xf>
    <xf numFmtId="0" fontId="0" fillId="0" borderId="37" xfId="0" applyBorder="1" applyAlignment="1">
      <alignment vertical="center" shrinkToFit="1"/>
    </xf>
    <xf numFmtId="0" fontId="0" fillId="33" borderId="12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4" borderId="30" xfId="0" applyNumberFormat="1" applyFont="1" applyFill="1" applyBorder="1" applyAlignment="1" applyProtection="1">
      <alignment horizontal="left" vertical="center" shrinkToFit="1"/>
      <protection/>
    </xf>
    <xf numFmtId="0" fontId="0" fillId="0" borderId="11" xfId="0" applyBorder="1" applyAlignment="1">
      <alignment vertical="center"/>
    </xf>
    <xf numFmtId="0" fontId="5" fillId="34" borderId="12" xfId="0" applyNumberFormat="1" applyFont="1" applyFill="1" applyBorder="1" applyAlignment="1" applyProtection="1">
      <alignment horizontal="left" vertical="center" shrinkToFit="1"/>
      <protection/>
    </xf>
    <xf numFmtId="0" fontId="0" fillId="0" borderId="13" xfId="0" applyBorder="1" applyAlignment="1">
      <alignment horizontal="left" vertical="center" shrinkToFit="1"/>
    </xf>
    <xf numFmtId="0" fontId="5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36" borderId="48" xfId="0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8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0" xfId="0" applyBorder="1" applyAlignment="1">
      <alignment vertical="center"/>
    </xf>
    <xf numFmtId="176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176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4" xfId="0" applyBorder="1" applyAlignment="1">
      <alignment vertical="center"/>
    </xf>
    <xf numFmtId="0" fontId="0" fillId="36" borderId="58" xfId="0" applyFill="1" applyBorder="1" applyAlignment="1">
      <alignment vertical="center"/>
    </xf>
    <xf numFmtId="0" fontId="0" fillId="36" borderId="53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1" xfId="0" applyFill="1" applyBorder="1" applyAlignment="1">
      <alignment vertical="center" shrinkToFit="1"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4" xfId="0" applyFill="1" applyBorder="1" applyAlignment="1">
      <alignment vertical="center" shrinkToFit="1"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9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9" fillId="0" borderId="63" xfId="0" applyNumberFormat="1" applyFont="1" applyFill="1" applyBorder="1" applyAlignment="1" applyProtection="1">
      <alignment horizontal="center" vertical="center"/>
      <protection/>
    </xf>
    <xf numFmtId="0" fontId="0" fillId="0" borderId="64" xfId="0" applyBorder="1" applyAlignment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176" fontId="9" fillId="0" borderId="29" xfId="0" applyNumberFormat="1" applyFont="1" applyFill="1" applyBorder="1" applyAlignment="1" applyProtection="1">
      <alignment horizontal="center" vertical="center"/>
      <protection/>
    </xf>
    <xf numFmtId="0" fontId="0" fillId="36" borderId="65" xfId="0" applyFill="1" applyBorder="1" applyAlignment="1">
      <alignment vertical="center" shrinkToFit="1"/>
    </xf>
    <xf numFmtId="0" fontId="0" fillId="36" borderId="64" xfId="0" applyFill="1" applyBorder="1" applyAlignment="1">
      <alignment vertical="center" shrinkToFit="1"/>
    </xf>
    <xf numFmtId="0" fontId="0" fillId="0" borderId="63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Fill="1" applyBorder="1" applyAlignment="1">
      <alignment vertical="center" shrinkToFit="1"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36" borderId="12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49" fontId="12" fillId="34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49" fontId="12" fillId="34" borderId="12" xfId="0" applyNumberFormat="1" applyFont="1" applyFill="1" applyBorder="1" applyAlignment="1" applyProtection="1">
      <alignment horizontal="center" vertical="center"/>
      <protection/>
    </xf>
    <xf numFmtId="0" fontId="0" fillId="36" borderId="12" xfId="0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176" fontId="9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51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36" borderId="3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6" borderId="46" xfId="0" applyFont="1" applyFill="1" applyBorder="1" applyAlignment="1">
      <alignment vertical="center"/>
    </xf>
    <xf numFmtId="0" fontId="0" fillId="36" borderId="68" xfId="0" applyFont="1" applyFill="1" applyBorder="1" applyAlignment="1">
      <alignment vertical="center"/>
    </xf>
    <xf numFmtId="0" fontId="0" fillId="36" borderId="69" xfId="0" applyFont="1" applyFill="1" applyBorder="1" applyAlignment="1">
      <alignment vertical="center"/>
    </xf>
    <xf numFmtId="0" fontId="0" fillId="36" borderId="38" xfId="0" applyFont="1" applyFill="1" applyBorder="1" applyAlignment="1">
      <alignment vertical="center"/>
    </xf>
    <xf numFmtId="0" fontId="0" fillId="36" borderId="39" xfId="0" applyFont="1" applyFill="1" applyBorder="1" applyAlignment="1">
      <alignment vertical="center"/>
    </xf>
    <xf numFmtId="0" fontId="0" fillId="36" borderId="39" xfId="0" applyFill="1" applyBorder="1" applyAlignment="1">
      <alignment vertical="center"/>
    </xf>
    <xf numFmtId="0" fontId="0" fillId="36" borderId="29" xfId="0" applyFont="1" applyFill="1" applyBorder="1" applyAlignment="1">
      <alignment vertical="center"/>
    </xf>
    <xf numFmtId="0" fontId="0" fillId="36" borderId="38" xfId="0" applyFill="1" applyBorder="1" applyAlignment="1">
      <alignment vertical="center"/>
    </xf>
    <xf numFmtId="0" fontId="0" fillId="36" borderId="37" xfId="0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0" fillId="0" borderId="70" xfId="0" applyBorder="1" applyAlignment="1">
      <alignment vertical="center"/>
    </xf>
    <xf numFmtId="0" fontId="10" fillId="33" borderId="34" xfId="0" applyFont="1" applyFill="1" applyBorder="1" applyAlignment="1">
      <alignment horizontal="left" vertical="center" shrinkToFit="1"/>
    </xf>
    <xf numFmtId="0" fontId="0" fillId="0" borderId="24" xfId="0" applyBorder="1" applyAlignment="1">
      <alignment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 shrinkToFit="1"/>
    </xf>
    <xf numFmtId="0" fontId="9" fillId="0" borderId="40" xfId="0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0" fontId="10" fillId="33" borderId="35" xfId="0" applyFont="1" applyFill="1" applyBorder="1" applyAlignment="1">
      <alignment horizontal="left" vertical="center" shrinkToFit="1"/>
    </xf>
    <xf numFmtId="0" fontId="0" fillId="0" borderId="31" xfId="0" applyBorder="1" applyAlignment="1">
      <alignment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10" fillId="33" borderId="72" xfId="0" applyFont="1" applyFill="1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59" xfId="0" applyFont="1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5" fillId="38" borderId="31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73" xfId="0" applyBorder="1" applyAlignment="1">
      <alignment vertical="center"/>
    </xf>
    <xf numFmtId="0" fontId="10" fillId="33" borderId="33" xfId="0" applyFont="1" applyFill="1" applyBorder="1" applyAlignment="1">
      <alignment horizontal="left" vertical="center" shrinkToFit="1"/>
    </xf>
    <xf numFmtId="0" fontId="0" fillId="0" borderId="20" xfId="0" applyBorder="1" applyAlignment="1">
      <alignment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73" xfId="0" applyFont="1" applyBorder="1" applyAlignment="1">
      <alignment horizontal="center" vertical="center" shrinkToFit="1"/>
    </xf>
    <xf numFmtId="0" fontId="9" fillId="0" borderId="30" xfId="0" applyFont="1" applyFill="1" applyBorder="1" applyAlignment="1">
      <alignment vertical="center"/>
    </xf>
    <xf numFmtId="0" fontId="0" fillId="0" borderId="59" xfId="0" applyBorder="1" applyAlignment="1">
      <alignment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38" borderId="24" xfId="0" applyFill="1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176" fontId="5" fillId="0" borderId="25" xfId="0" applyNumberFormat="1" applyFont="1" applyBorder="1" applyAlignment="1">
      <alignment vertical="center" shrinkToFit="1"/>
    </xf>
    <xf numFmtId="176" fontId="5" fillId="0" borderId="26" xfId="0" applyNumberFormat="1" applyFont="1" applyBorder="1" applyAlignment="1">
      <alignment vertical="center" shrinkToFit="1"/>
    </xf>
    <xf numFmtId="0" fontId="0" fillId="38" borderId="0" xfId="0" applyFont="1" applyFill="1" applyBorder="1" applyAlignment="1">
      <alignment vertical="center" shrinkToFit="1"/>
    </xf>
    <xf numFmtId="0" fontId="0" fillId="38" borderId="27" xfId="0" applyFont="1" applyFill="1" applyBorder="1" applyAlignment="1">
      <alignment vertical="center" shrinkToFit="1"/>
    </xf>
    <xf numFmtId="176" fontId="8" fillId="0" borderId="63" xfId="0" applyNumberFormat="1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8" xfId="0" applyBorder="1" applyAlignment="1">
      <alignment vertical="center"/>
    </xf>
    <xf numFmtId="176" fontId="5" fillId="0" borderId="17" xfId="0" applyNumberFormat="1" applyFont="1" applyBorder="1" applyAlignment="1">
      <alignment vertical="center" shrinkToFit="1"/>
    </xf>
    <xf numFmtId="176" fontId="8" fillId="0" borderId="20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38" borderId="38" xfId="0" applyFill="1" applyBorder="1" applyAlignment="1">
      <alignment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176" fontId="5" fillId="0" borderId="30" xfId="0" applyNumberFormat="1" applyFont="1" applyBorder="1" applyAlignment="1">
      <alignment vertical="center" shrinkToFit="1"/>
    </xf>
    <xf numFmtId="0" fontId="0" fillId="38" borderId="10" xfId="0" applyFont="1" applyFill="1" applyBorder="1" applyAlignment="1">
      <alignment vertical="center" shrinkToFit="1"/>
    </xf>
    <xf numFmtId="176" fontId="8" fillId="0" borderId="38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176" fontId="5" fillId="0" borderId="65" xfId="0" applyNumberFormat="1" applyFont="1" applyBorder="1" applyAlignment="1">
      <alignment vertical="center" shrinkToFit="1"/>
    </xf>
    <xf numFmtId="0" fontId="0" fillId="33" borderId="0" xfId="0" applyFont="1" applyFill="1" applyBorder="1" applyAlignment="1">
      <alignment vertical="center" shrinkToFit="1"/>
    </xf>
    <xf numFmtId="0" fontId="0" fillId="33" borderId="27" xfId="0" applyFont="1" applyFill="1" applyBorder="1" applyAlignment="1">
      <alignment vertical="center" shrinkToFit="1"/>
    </xf>
    <xf numFmtId="0" fontId="5" fillId="0" borderId="29" xfId="0" applyNumberFormat="1" applyFont="1" applyFill="1" applyBorder="1" applyAlignment="1" applyProtection="1">
      <alignment horizontal="left" vertical="center"/>
      <protection/>
    </xf>
    <xf numFmtId="0" fontId="0" fillId="33" borderId="74" xfId="0" applyFill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4" fillId="0" borderId="30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0" fillId="33" borderId="51" xfId="0" applyFill="1" applyBorder="1" applyAlignment="1">
      <alignment vertical="center"/>
    </xf>
    <xf numFmtId="0" fontId="0" fillId="33" borderId="66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5" fillId="33" borderId="12" xfId="0" applyNumberFormat="1" applyFont="1" applyFill="1" applyBorder="1" applyAlignment="1" applyProtection="1">
      <alignment horizontal="left" vertical="center"/>
      <protection/>
    </xf>
    <xf numFmtId="0" fontId="0" fillId="33" borderId="46" xfId="0" applyFill="1" applyBorder="1" applyAlignment="1">
      <alignment vertical="center"/>
    </xf>
    <xf numFmtId="0" fontId="0" fillId="33" borderId="68" xfId="0" applyFill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76" xfId="0" applyBorder="1" applyAlignment="1">
      <alignment vertical="center"/>
    </xf>
    <xf numFmtId="0" fontId="4" fillId="33" borderId="68" xfId="0" applyNumberFormat="1" applyFont="1" applyFill="1" applyBorder="1" applyAlignment="1" applyProtection="1">
      <alignment horizontal="left" vertical="center"/>
      <protection/>
    </xf>
    <xf numFmtId="0" fontId="0" fillId="33" borderId="68" xfId="0" applyFill="1" applyBorder="1" applyAlignment="1">
      <alignment horizontal="left" vertical="center"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0" fillId="33" borderId="47" xfId="0" applyFill="1" applyBorder="1" applyAlignment="1">
      <alignment vertical="center"/>
    </xf>
    <xf numFmtId="0" fontId="0" fillId="33" borderId="77" xfId="0" applyFill="1" applyBorder="1" applyAlignment="1">
      <alignment vertical="center"/>
    </xf>
    <xf numFmtId="0" fontId="0" fillId="0" borderId="77" xfId="0" applyBorder="1" applyAlignment="1">
      <alignment vertical="center"/>
    </xf>
    <xf numFmtId="0" fontId="0" fillId="33" borderId="78" xfId="0" applyFill="1" applyBorder="1" applyAlignment="1">
      <alignment vertical="center"/>
    </xf>
    <xf numFmtId="0" fontId="0" fillId="0" borderId="78" xfId="0" applyBorder="1" applyAlignment="1">
      <alignment vertical="center"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5" fillId="33" borderId="13" xfId="0" applyNumberFormat="1" applyFont="1" applyFill="1" applyBorder="1" applyAlignment="1" applyProtection="1">
      <alignment horizontal="left" vertical="center"/>
      <protection/>
    </xf>
    <xf numFmtId="0" fontId="5" fillId="33" borderId="14" xfId="0" applyNumberFormat="1" applyFont="1" applyFill="1" applyBorder="1" applyAlignment="1" applyProtection="1">
      <alignment horizontal="left" vertical="center"/>
      <protection/>
    </xf>
    <xf numFmtId="0" fontId="0" fillId="0" borderId="3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40" xfId="0" applyNumberFormat="1" applyFont="1" applyFill="1" applyBorder="1" applyAlignment="1" applyProtection="1">
      <alignment horizontal="center" vertical="center"/>
      <protection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33" borderId="30" xfId="0" applyNumberFormat="1" applyFont="1" applyFill="1" applyBorder="1" applyAlignment="1" applyProtection="1">
      <alignment horizontal="left" vertical="center"/>
      <protection/>
    </xf>
    <xf numFmtId="0" fontId="5" fillId="33" borderId="25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E80"/>
  <sheetViews>
    <sheetView zoomScale="85" zoomScaleNormal="85" zoomScaleSheetLayoutView="100" zoomScalePageLayoutView="85" workbookViewId="0" topLeftCell="R1">
      <selection activeCell="T7" sqref="T7:U8"/>
    </sheetView>
  </sheetViews>
  <sheetFormatPr defaultColWidth="2.625" defaultRowHeight="13.5"/>
  <cols>
    <col min="1" max="1" width="2.00390625" style="0" customWidth="1"/>
    <col min="2" max="5" width="8.625" style="0" hidden="1" customWidth="1"/>
    <col min="6" max="6" width="8.625" style="1" hidden="1" customWidth="1"/>
    <col min="7" max="17" width="8.625" style="0" hidden="1" customWidth="1"/>
    <col min="18" max="18" width="3.00390625" style="0" customWidth="1"/>
    <col min="19" max="19" width="2.75390625" style="164" customWidth="1"/>
    <col min="20" max="20" width="2.375" style="0" customWidth="1"/>
    <col min="21" max="21" width="4.375" style="0" customWidth="1"/>
    <col min="22" max="22" width="4.00390625" style="0" customWidth="1"/>
    <col min="23" max="23" width="3.25390625" style="0" customWidth="1"/>
    <col min="24" max="24" width="3.375" style="0" customWidth="1"/>
    <col min="25" max="26" width="3.50390625" style="0" customWidth="1"/>
    <col min="27" max="27" width="4.125" style="0" customWidth="1"/>
    <col min="28" max="29" width="1.875" style="0" customWidth="1"/>
    <col min="30" max="30" width="3.75390625" style="0" customWidth="1"/>
    <col min="31" max="31" width="4.00390625" style="0" customWidth="1"/>
    <col min="32" max="32" width="4.125" style="0" customWidth="1"/>
    <col min="33" max="33" width="3.50390625" style="0" customWidth="1"/>
    <col min="34" max="34" width="2.25390625" style="0" customWidth="1"/>
    <col min="35" max="35" width="1.625" style="0" customWidth="1"/>
    <col min="36" max="36" width="3.50390625" style="0" customWidth="1"/>
    <col min="37" max="37" width="3.00390625" style="0" customWidth="1"/>
    <col min="38" max="39" width="3.50390625" style="0" customWidth="1"/>
    <col min="40" max="40" width="3.875" style="0" customWidth="1"/>
    <col min="41" max="41" width="3.375" style="0" customWidth="1"/>
    <col min="42" max="42" width="3.625" style="0" customWidth="1"/>
    <col min="43" max="43" width="2.00390625" style="0" customWidth="1"/>
    <col min="44" max="44" width="1.75390625" style="0" customWidth="1"/>
    <col min="45" max="45" width="4.125" style="0" customWidth="1"/>
    <col min="46" max="46" width="3.50390625" style="0" customWidth="1"/>
    <col min="47" max="47" width="3.875" style="0" customWidth="1"/>
    <col min="48" max="48" width="3.125" style="6" customWidth="1"/>
    <col min="49" max="49" width="3.875" style="6" customWidth="1"/>
    <col min="50" max="53" width="8.625" style="0" hidden="1" customWidth="1"/>
    <col min="54" max="54" width="8.625" style="1" hidden="1" customWidth="1"/>
    <col min="55" max="60" width="8.625" style="0" hidden="1" customWidth="1"/>
    <col min="61" max="62" width="8.625" style="6" hidden="1" customWidth="1"/>
    <col min="63" max="65" width="8.625" style="0" hidden="1" customWidth="1"/>
    <col min="66" max="66" width="4.25390625" style="6" customWidth="1"/>
    <col min="67" max="67" width="11.875" style="0" customWidth="1"/>
    <col min="68" max="68" width="4.375" style="0" customWidth="1"/>
    <col min="69" max="69" width="6.125" style="0" customWidth="1"/>
    <col min="70" max="70" width="4.875" style="0" customWidth="1"/>
    <col min="71" max="71" width="5.25390625" style="0" customWidth="1"/>
    <col min="72" max="72" width="6.125" style="0" bestFit="1" customWidth="1"/>
    <col min="73" max="73" width="5.25390625" style="0" customWidth="1"/>
    <col min="74" max="74" width="4.875" style="0" customWidth="1"/>
    <col min="75" max="75" width="4.50390625" style="0" customWidth="1"/>
    <col min="76" max="76" width="5.625" style="0" customWidth="1"/>
    <col min="77" max="78" width="5.75390625" style="0" customWidth="1"/>
    <col min="79" max="79" width="4.50390625" style="0" customWidth="1"/>
    <col min="80" max="80" width="4.375" style="0" customWidth="1"/>
    <col min="81" max="81" width="5.625" style="0" customWidth="1"/>
    <col min="82" max="82" width="5.75390625" style="0" customWidth="1"/>
    <col min="83" max="83" width="6.625" style="0" bestFit="1" customWidth="1"/>
    <col min="84" max="84" width="3.25390625" style="0" customWidth="1"/>
  </cols>
  <sheetData>
    <row r="1" spans="19:83" ht="18.75">
      <c r="S1" s="432" t="s">
        <v>0</v>
      </c>
      <c r="T1" s="327"/>
      <c r="U1" s="327"/>
      <c r="V1" s="250"/>
      <c r="W1" s="420" t="s">
        <v>1</v>
      </c>
      <c r="X1" s="421"/>
      <c r="Y1" s="422"/>
      <c r="Z1" s="300"/>
      <c r="AA1" s="300"/>
      <c r="AB1" s="300"/>
      <c r="AC1" s="300"/>
      <c r="AD1" s="300"/>
      <c r="AE1" s="300"/>
      <c r="AF1" s="300"/>
      <c r="AG1" s="300"/>
      <c r="AH1" s="300"/>
      <c r="AI1" s="423"/>
      <c r="AJ1" s="424" t="s">
        <v>2</v>
      </c>
      <c r="AK1" s="425"/>
      <c r="AL1" s="241"/>
      <c r="AM1" s="300"/>
      <c r="AN1" s="300"/>
      <c r="AO1" s="300"/>
      <c r="AP1" s="257"/>
      <c r="AQ1" s="419" t="s">
        <v>3</v>
      </c>
      <c r="AR1" s="308"/>
      <c r="AS1" s="309"/>
      <c r="AT1" s="406"/>
      <c r="AU1" s="407"/>
      <c r="AV1" s="408"/>
      <c r="AW1" s="5"/>
      <c r="BO1" s="7" t="s">
        <v>4</v>
      </c>
      <c r="BP1" s="8"/>
      <c r="BQ1" s="9" t="s">
        <v>5</v>
      </c>
      <c r="BR1" s="10" t="s">
        <v>6</v>
      </c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9" t="s">
        <v>7</v>
      </c>
      <c r="CD1" s="9" t="s">
        <v>189</v>
      </c>
      <c r="CE1" s="9" t="s">
        <v>8</v>
      </c>
    </row>
    <row r="2" spans="19:83" ht="13.5">
      <c r="S2" s="426" t="s">
        <v>9</v>
      </c>
      <c r="T2" s="394"/>
      <c r="U2" s="394"/>
      <c r="V2" s="395"/>
      <c r="W2" s="427" t="s">
        <v>10</v>
      </c>
      <c r="X2" s="428"/>
      <c r="Y2" s="429"/>
      <c r="Z2" s="429"/>
      <c r="AA2" s="430" t="s">
        <v>11</v>
      </c>
      <c r="AB2" s="430"/>
      <c r="AC2" s="430"/>
      <c r="AD2" s="431"/>
      <c r="AE2" s="431"/>
      <c r="AF2" s="401" t="s">
        <v>190</v>
      </c>
      <c r="AG2" s="402"/>
      <c r="AH2" s="403"/>
      <c r="AI2" s="404"/>
      <c r="AJ2" s="404"/>
      <c r="AK2" s="404"/>
      <c r="AL2" s="404"/>
      <c r="AM2" s="404"/>
      <c r="AN2" s="404"/>
      <c r="AO2" s="404"/>
      <c r="AP2" s="405"/>
      <c r="AQ2" s="419" t="s">
        <v>12</v>
      </c>
      <c r="AR2" s="308"/>
      <c r="AS2" s="309"/>
      <c r="AT2" s="406"/>
      <c r="AU2" s="407"/>
      <c r="AV2" s="408"/>
      <c r="AW2" s="5"/>
      <c r="BO2" s="12"/>
      <c r="BP2" s="13"/>
      <c r="BQ2" s="14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6"/>
      <c r="CD2" s="14"/>
      <c r="CE2" s="14">
        <f>IF(CD2="","",IF(CD2&gt;0,ROUNDUP(CD2*(CC2+100%),0),ROUNDDOWN(CD2*(CC2+100%),0)))</f>
      </c>
    </row>
    <row r="3" spans="19:83" ht="13.5">
      <c r="S3" s="415" t="s">
        <v>13</v>
      </c>
      <c r="T3" s="283"/>
      <c r="U3" s="283"/>
      <c r="V3" s="386"/>
      <c r="W3" s="416" t="s">
        <v>14</v>
      </c>
      <c r="X3" s="417"/>
      <c r="Y3" s="417"/>
      <c r="Z3" s="417"/>
      <c r="AA3" s="41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83"/>
      <c r="AR3" s="283"/>
      <c r="AS3" s="283"/>
      <c r="AT3" s="278"/>
      <c r="AU3" s="278"/>
      <c r="AV3" s="237"/>
      <c r="AW3" s="5"/>
      <c r="BO3" s="17"/>
      <c r="BP3" s="18"/>
      <c r="BQ3" s="19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1"/>
      <c r="CD3" s="14"/>
      <c r="CE3" s="14">
        <f aca="true" t="shared" si="0" ref="CE3:CE36">IF(CD3="","",IF(CD3&gt;0,ROUNDUP(CD3*(CC3+100%),0),ROUNDDOWN(CD3*(CC3+100%),0)))</f>
      </c>
    </row>
    <row r="4" spans="4:83" ht="13.5">
      <c r="D4" s="22" t="s">
        <v>15</v>
      </c>
      <c r="E4" s="22"/>
      <c r="F4" s="23"/>
      <c r="M4" s="23"/>
      <c r="S4" s="24" t="s">
        <v>16</v>
      </c>
      <c r="T4" s="25"/>
      <c r="U4" s="25"/>
      <c r="V4" s="25" t="s">
        <v>17</v>
      </c>
      <c r="W4" s="25"/>
      <c r="X4" s="25" t="s">
        <v>7</v>
      </c>
      <c r="Y4" s="25"/>
      <c r="Z4" s="26"/>
      <c r="AA4" s="392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250"/>
      <c r="AM4" s="29" t="s">
        <v>18</v>
      </c>
      <c r="AN4" s="30"/>
      <c r="AO4" s="30"/>
      <c r="AP4" s="31"/>
      <c r="AQ4" s="31"/>
      <c r="AR4" s="31"/>
      <c r="AS4" s="31"/>
      <c r="AT4" s="32" t="s">
        <v>7</v>
      </c>
      <c r="AU4" s="33" t="s">
        <v>189</v>
      </c>
      <c r="AV4" s="34" t="s">
        <v>193</v>
      </c>
      <c r="AW4" s="35"/>
      <c r="AZ4" s="22"/>
      <c r="BA4" s="22"/>
      <c r="BI4" s="35"/>
      <c r="BJ4" s="35"/>
      <c r="BN4" s="35"/>
      <c r="BO4" s="17"/>
      <c r="BP4" s="18"/>
      <c r="BQ4" s="19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1"/>
      <c r="CD4" s="14"/>
      <c r="CE4" s="14">
        <f t="shared" si="0"/>
      </c>
    </row>
    <row r="5" spans="4:83" ht="13.5">
      <c r="D5" s="36" t="s">
        <v>19</v>
      </c>
      <c r="E5" s="37" t="s">
        <v>20</v>
      </c>
      <c r="F5" s="37" t="s">
        <v>21</v>
      </c>
      <c r="G5" s="36" t="s">
        <v>19</v>
      </c>
      <c r="H5" s="37" t="s">
        <v>20</v>
      </c>
      <c r="I5" s="37" t="s">
        <v>21</v>
      </c>
      <c r="J5" s="37"/>
      <c r="K5" s="37"/>
      <c r="L5" s="37"/>
      <c r="N5" s="38"/>
      <c r="O5" s="38"/>
      <c r="P5" s="38"/>
      <c r="S5" s="409"/>
      <c r="T5" s="411" t="s">
        <v>22</v>
      </c>
      <c r="U5" s="411"/>
      <c r="V5" s="413"/>
      <c r="W5" s="413"/>
      <c r="X5" s="327"/>
      <c r="Y5" s="327"/>
      <c r="Z5" s="250"/>
      <c r="AA5" s="393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5"/>
      <c r="AM5" s="400"/>
      <c r="AN5" s="300"/>
      <c r="AO5" s="300"/>
      <c r="AP5" s="300"/>
      <c r="AQ5" s="300"/>
      <c r="AR5" s="300"/>
      <c r="AS5" s="257"/>
      <c r="AT5" s="40"/>
      <c r="AU5" s="41"/>
      <c r="AV5" s="42">
        <f>IF(AU5="","",IF(AU5&gt;0,ROUNDUP(AU5*(AT5+100%),0),ROUNDDOWN(AU5*(AT5+100%),0)))</f>
      </c>
      <c r="AW5" s="35"/>
      <c r="AZ5" s="36"/>
      <c r="BA5" s="36"/>
      <c r="BG5" s="37"/>
      <c r="BH5" s="37"/>
      <c r="BI5" s="35"/>
      <c r="BJ5" s="35"/>
      <c r="BN5" s="35"/>
      <c r="BO5" s="17"/>
      <c r="BP5" s="18"/>
      <c r="BQ5" s="19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1"/>
      <c r="CD5" s="14"/>
      <c r="CE5" s="14">
        <f t="shared" si="0"/>
      </c>
    </row>
    <row r="6" spans="4:83" ht="13.5" customHeight="1">
      <c r="D6" s="43">
        <v>1</v>
      </c>
      <c r="E6" s="44" t="s">
        <v>23</v>
      </c>
      <c r="F6" s="44" t="s">
        <v>24</v>
      </c>
      <c r="G6" s="43">
        <v>31</v>
      </c>
      <c r="H6" s="44" t="s">
        <v>25</v>
      </c>
      <c r="I6" s="44" t="s">
        <v>26</v>
      </c>
      <c r="J6" s="44"/>
      <c r="K6" s="44"/>
      <c r="L6" s="44"/>
      <c r="N6" s="38"/>
      <c r="O6" s="38"/>
      <c r="P6" s="38"/>
      <c r="S6" s="410"/>
      <c r="T6" s="412"/>
      <c r="U6" s="412"/>
      <c r="V6" s="414"/>
      <c r="W6" s="414"/>
      <c r="X6" s="283"/>
      <c r="Y6" s="283"/>
      <c r="Z6" s="386"/>
      <c r="AA6" s="393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5"/>
      <c r="AM6" s="271"/>
      <c r="AN6" s="272"/>
      <c r="AO6" s="272"/>
      <c r="AP6" s="272"/>
      <c r="AQ6" s="272"/>
      <c r="AR6" s="272"/>
      <c r="AS6" s="235"/>
      <c r="AT6" s="40"/>
      <c r="AU6" s="45"/>
      <c r="AV6" s="46">
        <f aca="true" t="shared" si="1" ref="AV6:AV37">IF(AU6="","",IF(AU6&gt;0,ROUNDUP(AU6*(AT6+100%),0),ROUNDDOWN(AU6*(AT6+100%),0)))</f>
      </c>
      <c r="AW6" s="35"/>
      <c r="AZ6" s="43"/>
      <c r="BA6" s="43"/>
      <c r="BG6" s="44"/>
      <c r="BH6" s="44"/>
      <c r="BO6" s="17"/>
      <c r="BP6" s="18"/>
      <c r="BQ6" s="19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1"/>
      <c r="CD6" s="14"/>
      <c r="CE6" s="14">
        <f t="shared" si="0"/>
      </c>
    </row>
    <row r="7" spans="4:83" ht="13.5" customHeight="1">
      <c r="D7" s="43">
        <v>2</v>
      </c>
      <c r="E7" s="44" t="s">
        <v>23</v>
      </c>
      <c r="F7" s="44" t="s">
        <v>24</v>
      </c>
      <c r="G7" s="43">
        <v>32</v>
      </c>
      <c r="H7" s="44" t="s">
        <v>25</v>
      </c>
      <c r="I7" s="44" t="s">
        <v>26</v>
      </c>
      <c r="J7" s="44"/>
      <c r="K7" s="44"/>
      <c r="L7" s="44"/>
      <c r="N7" s="38"/>
      <c r="O7" s="38"/>
      <c r="P7" s="38"/>
      <c r="S7" s="397"/>
      <c r="T7" s="398" t="s">
        <v>27</v>
      </c>
      <c r="U7" s="398"/>
      <c r="V7" s="384"/>
      <c r="W7" s="384"/>
      <c r="X7" s="327"/>
      <c r="Y7" s="327"/>
      <c r="Z7" s="250"/>
      <c r="AA7" s="393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5"/>
      <c r="AM7" s="271"/>
      <c r="AN7" s="272"/>
      <c r="AO7" s="272"/>
      <c r="AP7" s="272"/>
      <c r="AQ7" s="272"/>
      <c r="AR7" s="272"/>
      <c r="AS7" s="235"/>
      <c r="AT7" s="40"/>
      <c r="AU7" s="45"/>
      <c r="AV7" s="46">
        <f t="shared" si="1"/>
      </c>
      <c r="AW7" s="35"/>
      <c r="AZ7" s="43"/>
      <c r="BA7" s="43"/>
      <c r="BG7" s="44"/>
      <c r="BH7" s="44"/>
      <c r="BI7" s="35"/>
      <c r="BJ7" s="35"/>
      <c r="BN7" s="35"/>
      <c r="BO7" s="17"/>
      <c r="BP7" s="18"/>
      <c r="BQ7" s="19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1"/>
      <c r="CD7" s="14"/>
      <c r="CE7" s="14">
        <f t="shared" si="0"/>
      </c>
    </row>
    <row r="8" spans="4:83" ht="13.5" customHeight="1">
      <c r="D8" s="43">
        <v>3</v>
      </c>
      <c r="E8" s="44" t="s">
        <v>24</v>
      </c>
      <c r="F8" s="44" t="s">
        <v>28</v>
      </c>
      <c r="G8" s="43">
        <v>33</v>
      </c>
      <c r="H8" s="44" t="s">
        <v>29</v>
      </c>
      <c r="I8" s="44" t="s">
        <v>30</v>
      </c>
      <c r="J8" s="44"/>
      <c r="K8" s="44"/>
      <c r="L8" s="44"/>
      <c r="N8" s="38"/>
      <c r="O8" s="38"/>
      <c r="P8" s="38"/>
      <c r="S8" s="379"/>
      <c r="T8" s="398"/>
      <c r="U8" s="398"/>
      <c r="V8" s="385"/>
      <c r="W8" s="385"/>
      <c r="X8" s="283"/>
      <c r="Y8" s="283"/>
      <c r="Z8" s="386"/>
      <c r="AA8" s="393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5"/>
      <c r="AM8" s="271"/>
      <c r="AN8" s="272"/>
      <c r="AO8" s="272"/>
      <c r="AP8" s="272"/>
      <c r="AQ8" s="272"/>
      <c r="AR8" s="272"/>
      <c r="AS8" s="235"/>
      <c r="AT8" s="40"/>
      <c r="AU8" s="45"/>
      <c r="AV8" s="46">
        <f t="shared" si="1"/>
      </c>
      <c r="AW8" s="35"/>
      <c r="AZ8" s="43"/>
      <c r="BA8" s="43"/>
      <c r="BG8" s="44"/>
      <c r="BH8" s="44"/>
      <c r="BI8" s="35"/>
      <c r="BJ8" s="35"/>
      <c r="BN8" s="35"/>
      <c r="BO8" s="17"/>
      <c r="BP8" s="18"/>
      <c r="BQ8" s="19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1"/>
      <c r="CD8" s="14"/>
      <c r="CE8" s="14">
        <f t="shared" si="0"/>
      </c>
    </row>
    <row r="9" spans="4:83" ht="13.5" customHeight="1">
      <c r="D9" s="43">
        <v>4</v>
      </c>
      <c r="E9" s="44" t="s">
        <v>24</v>
      </c>
      <c r="F9" s="44" t="s">
        <v>28</v>
      </c>
      <c r="G9" s="43">
        <v>34</v>
      </c>
      <c r="H9" s="44" t="s">
        <v>29</v>
      </c>
      <c r="I9" s="44" t="s">
        <v>30</v>
      </c>
      <c r="J9" s="44"/>
      <c r="K9" s="44"/>
      <c r="L9" s="44"/>
      <c r="S9" s="397"/>
      <c r="T9" s="398" t="s">
        <v>31</v>
      </c>
      <c r="U9" s="398"/>
      <c r="V9" s="384"/>
      <c r="W9" s="384"/>
      <c r="X9" s="327"/>
      <c r="Y9" s="327"/>
      <c r="Z9" s="250"/>
      <c r="AA9" s="393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5"/>
      <c r="AM9" s="271"/>
      <c r="AN9" s="272"/>
      <c r="AO9" s="272"/>
      <c r="AP9" s="272"/>
      <c r="AQ9" s="272"/>
      <c r="AR9" s="272"/>
      <c r="AS9" s="235"/>
      <c r="AT9" s="40"/>
      <c r="AU9" s="45"/>
      <c r="AV9" s="46">
        <f t="shared" si="1"/>
      </c>
      <c r="AW9" s="35"/>
      <c r="AZ9" s="43"/>
      <c r="BA9" s="43"/>
      <c r="BG9" s="44"/>
      <c r="BH9" s="44"/>
      <c r="BI9" s="35"/>
      <c r="BJ9" s="35"/>
      <c r="BN9" s="35"/>
      <c r="BO9" s="17"/>
      <c r="BP9" s="18"/>
      <c r="BQ9" s="19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1"/>
      <c r="CD9" s="14"/>
      <c r="CE9" s="14">
        <f t="shared" si="0"/>
      </c>
    </row>
    <row r="10" spans="4:83" ht="13.5" customHeight="1">
      <c r="D10" s="43">
        <v>5</v>
      </c>
      <c r="E10" s="44" t="s">
        <v>28</v>
      </c>
      <c r="F10" s="44" t="s">
        <v>32</v>
      </c>
      <c r="G10" s="43">
        <v>35</v>
      </c>
      <c r="H10" s="44" t="s">
        <v>33</v>
      </c>
      <c r="I10" s="44" t="s">
        <v>34</v>
      </c>
      <c r="J10" s="44"/>
      <c r="K10" s="44"/>
      <c r="L10" s="44"/>
      <c r="S10" s="379"/>
      <c r="T10" s="398"/>
      <c r="U10" s="398"/>
      <c r="V10" s="385"/>
      <c r="W10" s="385"/>
      <c r="X10" s="283"/>
      <c r="Y10" s="283"/>
      <c r="Z10" s="386"/>
      <c r="AA10" s="393"/>
      <c r="AB10" s="394"/>
      <c r="AC10" s="394"/>
      <c r="AD10" s="394"/>
      <c r="AE10" s="394"/>
      <c r="AF10" s="394"/>
      <c r="AG10" s="394"/>
      <c r="AH10" s="394"/>
      <c r="AI10" s="394"/>
      <c r="AJ10" s="394"/>
      <c r="AK10" s="394"/>
      <c r="AL10" s="395"/>
      <c r="AM10" s="271"/>
      <c r="AN10" s="272"/>
      <c r="AO10" s="272"/>
      <c r="AP10" s="272"/>
      <c r="AQ10" s="272"/>
      <c r="AR10" s="272"/>
      <c r="AS10" s="235"/>
      <c r="AT10" s="40"/>
      <c r="AU10" s="45"/>
      <c r="AV10" s="46">
        <f t="shared" si="1"/>
      </c>
      <c r="AW10" s="35"/>
      <c r="AZ10" s="43"/>
      <c r="BA10" s="43"/>
      <c r="BG10" s="44"/>
      <c r="BH10" s="44"/>
      <c r="BI10" s="35"/>
      <c r="BJ10" s="35"/>
      <c r="BN10" s="35"/>
      <c r="BO10" s="17"/>
      <c r="BP10" s="18"/>
      <c r="BQ10" s="19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1"/>
      <c r="CD10" s="14"/>
      <c r="CE10" s="14">
        <f>IF(CD10="","",IF(CD10&gt;0,ROUNDUP(CD10*(CC10+100%),0),ROUNDDOWN(CD10*(CC10+100%),0)))</f>
      </c>
    </row>
    <row r="11" spans="4:83" ht="13.5" customHeight="1">
      <c r="D11" s="43">
        <v>6</v>
      </c>
      <c r="E11" s="44" t="s">
        <v>28</v>
      </c>
      <c r="F11" s="44" t="s">
        <v>32</v>
      </c>
      <c r="G11" s="43">
        <v>36</v>
      </c>
      <c r="H11" s="44" t="s">
        <v>33</v>
      </c>
      <c r="I11" s="44" t="s">
        <v>34</v>
      </c>
      <c r="J11" s="44"/>
      <c r="K11" s="44"/>
      <c r="L11" s="44"/>
      <c r="S11" s="397"/>
      <c r="T11" s="398" t="s">
        <v>35</v>
      </c>
      <c r="U11" s="398"/>
      <c r="V11" s="384"/>
      <c r="W11" s="384"/>
      <c r="X11" s="327"/>
      <c r="Y11" s="327"/>
      <c r="Z11" s="250"/>
      <c r="AA11" s="393"/>
      <c r="AB11" s="394"/>
      <c r="AC11" s="394"/>
      <c r="AD11" s="394"/>
      <c r="AE11" s="394"/>
      <c r="AF11" s="394"/>
      <c r="AG11" s="394"/>
      <c r="AH11" s="394"/>
      <c r="AI11" s="394"/>
      <c r="AJ11" s="394"/>
      <c r="AK11" s="394"/>
      <c r="AL11" s="395"/>
      <c r="AM11" s="271"/>
      <c r="AN11" s="272"/>
      <c r="AO11" s="272"/>
      <c r="AP11" s="272"/>
      <c r="AQ11" s="272"/>
      <c r="AR11" s="272"/>
      <c r="AS11" s="235"/>
      <c r="AT11" s="40"/>
      <c r="AU11" s="45"/>
      <c r="AV11" s="46">
        <f t="shared" si="1"/>
      </c>
      <c r="AW11" s="35"/>
      <c r="AZ11" s="43"/>
      <c r="BA11" s="43"/>
      <c r="BG11" s="44"/>
      <c r="BH11" s="44"/>
      <c r="BI11" s="35"/>
      <c r="BJ11" s="35"/>
      <c r="BN11" s="35"/>
      <c r="BO11" s="17"/>
      <c r="BP11" s="18"/>
      <c r="BQ11" s="19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1"/>
      <c r="CD11" s="14"/>
      <c r="CE11" s="14">
        <f t="shared" si="0"/>
      </c>
    </row>
    <row r="12" spans="4:83" ht="13.5" customHeight="1">
      <c r="D12" s="43">
        <v>7</v>
      </c>
      <c r="E12" s="44" t="s">
        <v>32</v>
      </c>
      <c r="F12" s="44" t="s">
        <v>36</v>
      </c>
      <c r="G12" s="43">
        <v>37</v>
      </c>
      <c r="H12" s="44" t="s">
        <v>37</v>
      </c>
      <c r="I12" s="44" t="s">
        <v>38</v>
      </c>
      <c r="J12" s="44"/>
      <c r="K12" s="44"/>
      <c r="L12" s="44"/>
      <c r="S12" s="379"/>
      <c r="T12" s="398"/>
      <c r="U12" s="398"/>
      <c r="V12" s="385"/>
      <c r="W12" s="385"/>
      <c r="X12" s="283"/>
      <c r="Y12" s="283"/>
      <c r="Z12" s="386"/>
      <c r="AA12" s="393"/>
      <c r="AB12" s="394"/>
      <c r="AC12" s="394"/>
      <c r="AD12" s="394"/>
      <c r="AE12" s="394"/>
      <c r="AF12" s="394"/>
      <c r="AG12" s="394"/>
      <c r="AH12" s="394"/>
      <c r="AI12" s="394"/>
      <c r="AJ12" s="394"/>
      <c r="AK12" s="394"/>
      <c r="AL12" s="395"/>
      <c r="AM12" s="271"/>
      <c r="AN12" s="272"/>
      <c r="AO12" s="272"/>
      <c r="AP12" s="272"/>
      <c r="AQ12" s="272"/>
      <c r="AR12" s="272"/>
      <c r="AS12" s="235"/>
      <c r="AT12" s="40"/>
      <c r="AU12" s="45"/>
      <c r="AV12" s="46">
        <f t="shared" si="1"/>
      </c>
      <c r="AW12" s="35"/>
      <c r="AZ12" s="43"/>
      <c r="BA12" s="43"/>
      <c r="BG12" s="44"/>
      <c r="BH12" s="44"/>
      <c r="BI12" s="35"/>
      <c r="BJ12" s="35"/>
      <c r="BN12" s="35"/>
      <c r="BO12" s="17"/>
      <c r="BP12" s="18"/>
      <c r="BQ12" s="19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1"/>
      <c r="CD12" s="14"/>
      <c r="CE12" s="14">
        <f t="shared" si="0"/>
      </c>
    </row>
    <row r="13" spans="4:83" ht="13.5" customHeight="1">
      <c r="D13" s="43">
        <v>8</v>
      </c>
      <c r="E13" s="44" t="s">
        <v>32</v>
      </c>
      <c r="F13" s="44" t="s">
        <v>36</v>
      </c>
      <c r="G13" s="43">
        <v>38</v>
      </c>
      <c r="H13" s="44" t="s">
        <v>37</v>
      </c>
      <c r="I13" s="44" t="s">
        <v>38</v>
      </c>
      <c r="J13" s="44"/>
      <c r="K13" s="44"/>
      <c r="L13" s="44"/>
      <c r="S13" s="397"/>
      <c r="T13" s="398" t="s">
        <v>39</v>
      </c>
      <c r="U13" s="398"/>
      <c r="V13" s="384"/>
      <c r="W13" s="384"/>
      <c r="X13" s="327"/>
      <c r="Y13" s="327"/>
      <c r="Z13" s="250"/>
      <c r="AA13" s="393"/>
      <c r="AB13" s="394"/>
      <c r="AC13" s="394"/>
      <c r="AD13" s="394"/>
      <c r="AE13" s="394"/>
      <c r="AF13" s="394"/>
      <c r="AG13" s="394"/>
      <c r="AH13" s="394"/>
      <c r="AI13" s="394"/>
      <c r="AJ13" s="394"/>
      <c r="AK13" s="394"/>
      <c r="AL13" s="395"/>
      <c r="AM13" s="271"/>
      <c r="AN13" s="272"/>
      <c r="AO13" s="272"/>
      <c r="AP13" s="272"/>
      <c r="AQ13" s="272"/>
      <c r="AR13" s="272"/>
      <c r="AS13" s="235"/>
      <c r="AT13" s="40"/>
      <c r="AU13" s="45"/>
      <c r="AV13" s="46">
        <f t="shared" si="1"/>
      </c>
      <c r="AW13" s="35"/>
      <c r="AZ13" s="43"/>
      <c r="BA13" s="43"/>
      <c r="BG13" s="44"/>
      <c r="BH13" s="44"/>
      <c r="BI13" s="35"/>
      <c r="BJ13" s="35"/>
      <c r="BN13" s="35"/>
      <c r="BO13" s="17"/>
      <c r="BP13" s="18"/>
      <c r="BQ13" s="19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1"/>
      <c r="CD13" s="14"/>
      <c r="CE13" s="14">
        <f t="shared" si="0"/>
      </c>
    </row>
    <row r="14" spans="4:83" ht="13.5" customHeight="1">
      <c r="D14" s="43">
        <v>9</v>
      </c>
      <c r="E14" s="44" t="s">
        <v>36</v>
      </c>
      <c r="F14" s="44" t="s">
        <v>40</v>
      </c>
      <c r="G14" s="43">
        <v>39</v>
      </c>
      <c r="H14" s="44" t="s">
        <v>41</v>
      </c>
      <c r="I14" s="44" t="s">
        <v>42</v>
      </c>
      <c r="J14" s="44"/>
      <c r="K14" s="44"/>
      <c r="L14" s="44"/>
      <c r="S14" s="370"/>
      <c r="T14" s="399"/>
      <c r="U14" s="399"/>
      <c r="V14" s="385"/>
      <c r="W14" s="385"/>
      <c r="X14" s="283"/>
      <c r="Y14" s="283"/>
      <c r="Z14" s="386"/>
      <c r="AA14" s="393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5"/>
      <c r="AM14" s="271"/>
      <c r="AN14" s="272"/>
      <c r="AO14" s="272"/>
      <c r="AP14" s="272"/>
      <c r="AQ14" s="272"/>
      <c r="AR14" s="272"/>
      <c r="AS14" s="235"/>
      <c r="AT14" s="40"/>
      <c r="AU14" s="45"/>
      <c r="AV14" s="46">
        <f t="shared" si="1"/>
      </c>
      <c r="AW14" s="35"/>
      <c r="AZ14" s="43"/>
      <c r="BA14" s="43"/>
      <c r="BG14" s="44"/>
      <c r="BH14" s="44"/>
      <c r="BI14" s="35"/>
      <c r="BJ14" s="35"/>
      <c r="BN14" s="35"/>
      <c r="BO14" s="17"/>
      <c r="BP14" s="18"/>
      <c r="BQ14" s="19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1"/>
      <c r="CD14" s="14"/>
      <c r="CE14" s="14">
        <f t="shared" si="0"/>
      </c>
    </row>
    <row r="15" spans="4:83" ht="13.5" customHeight="1">
      <c r="D15" s="43">
        <v>10</v>
      </c>
      <c r="E15" s="44" t="s">
        <v>36</v>
      </c>
      <c r="F15" s="44" t="s">
        <v>43</v>
      </c>
      <c r="G15" s="43">
        <v>40</v>
      </c>
      <c r="H15" s="44" t="s">
        <v>41</v>
      </c>
      <c r="I15" s="44" t="s">
        <v>42</v>
      </c>
      <c r="J15" s="44"/>
      <c r="K15" s="44"/>
      <c r="L15" s="44"/>
      <c r="S15" s="387"/>
      <c r="T15" s="388" t="s">
        <v>48</v>
      </c>
      <c r="U15" s="388"/>
      <c r="V15" s="389"/>
      <c r="W15" s="391"/>
      <c r="X15" s="377"/>
      <c r="Y15" s="327"/>
      <c r="Z15" s="250"/>
      <c r="AA15" s="393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5"/>
      <c r="AM15" s="271"/>
      <c r="AN15" s="272"/>
      <c r="AO15" s="272"/>
      <c r="AP15" s="272"/>
      <c r="AQ15" s="272"/>
      <c r="AR15" s="272"/>
      <c r="AS15" s="235"/>
      <c r="AT15" s="40"/>
      <c r="AU15" s="45"/>
      <c r="AV15" s="46">
        <f t="shared" si="1"/>
      </c>
      <c r="AW15" s="35"/>
      <c r="AZ15" s="43"/>
      <c r="BA15" s="43"/>
      <c r="BG15" s="44"/>
      <c r="BH15" s="44"/>
      <c r="BI15" s="35"/>
      <c r="BJ15" s="35"/>
      <c r="BN15" s="35"/>
      <c r="BO15" s="17"/>
      <c r="BP15" s="18"/>
      <c r="BQ15" s="19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1"/>
      <c r="CD15" s="14"/>
      <c r="CE15" s="14">
        <f t="shared" si="0"/>
      </c>
    </row>
    <row r="16" spans="4:83" ht="13.5" customHeight="1">
      <c r="D16" s="43">
        <v>11</v>
      </c>
      <c r="E16" s="44" t="s">
        <v>40</v>
      </c>
      <c r="F16" s="44" t="s">
        <v>45</v>
      </c>
      <c r="G16" s="47">
        <v>45</v>
      </c>
      <c r="H16" s="44" t="s">
        <v>46</v>
      </c>
      <c r="I16" s="48" t="s">
        <v>47</v>
      </c>
      <c r="J16" s="48"/>
      <c r="K16" s="48"/>
      <c r="L16" s="48"/>
      <c r="S16" s="379"/>
      <c r="T16" s="371"/>
      <c r="U16" s="371"/>
      <c r="V16" s="390"/>
      <c r="W16" s="375"/>
      <c r="X16" s="356"/>
      <c r="Y16" s="356"/>
      <c r="Z16" s="378"/>
      <c r="AA16" s="396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386"/>
      <c r="AM16" s="271"/>
      <c r="AN16" s="272"/>
      <c r="AO16" s="272"/>
      <c r="AP16" s="272"/>
      <c r="AQ16" s="272"/>
      <c r="AR16" s="272"/>
      <c r="AS16" s="235"/>
      <c r="AT16" s="40"/>
      <c r="AU16" s="45"/>
      <c r="AV16" s="46">
        <f t="shared" si="1"/>
      </c>
      <c r="AW16" s="35"/>
      <c r="AZ16" s="43"/>
      <c r="BA16" s="43"/>
      <c r="BG16" s="48"/>
      <c r="BH16" s="48"/>
      <c r="BI16" s="35"/>
      <c r="BJ16" s="35"/>
      <c r="BN16" s="35"/>
      <c r="BO16" s="17"/>
      <c r="BP16" s="18"/>
      <c r="BQ16" s="19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1"/>
      <c r="CD16" s="14"/>
      <c r="CE16" s="14">
        <f t="shared" si="0"/>
      </c>
    </row>
    <row r="17" spans="4:83" ht="13.5" customHeight="1">
      <c r="D17" s="43">
        <v>12</v>
      </c>
      <c r="E17" s="44" t="s">
        <v>40</v>
      </c>
      <c r="F17" s="44" t="s">
        <v>49</v>
      </c>
      <c r="G17" s="47">
        <v>50</v>
      </c>
      <c r="H17" s="44" t="s">
        <v>50</v>
      </c>
      <c r="I17" s="48" t="s">
        <v>51</v>
      </c>
      <c r="J17" s="48"/>
      <c r="K17" s="48"/>
      <c r="L17" s="48"/>
      <c r="S17" s="369"/>
      <c r="T17" s="371" t="s">
        <v>54</v>
      </c>
      <c r="U17" s="371"/>
      <c r="V17" s="373"/>
      <c r="W17" s="375"/>
      <c r="X17" s="377"/>
      <c r="Y17" s="327"/>
      <c r="Z17" s="250"/>
      <c r="AA17" s="49" t="s">
        <v>57</v>
      </c>
      <c r="AB17" s="2"/>
      <c r="AC17" s="2"/>
      <c r="AD17" s="2"/>
      <c r="AE17" s="2"/>
      <c r="AF17" s="2" t="s">
        <v>17</v>
      </c>
      <c r="AG17" s="50" t="s">
        <v>44</v>
      </c>
      <c r="AH17" s="50" t="s">
        <v>7</v>
      </c>
      <c r="AI17" s="50"/>
      <c r="AJ17" s="2"/>
      <c r="AK17" s="2"/>
      <c r="AL17" s="3"/>
      <c r="AM17" s="271"/>
      <c r="AN17" s="272"/>
      <c r="AO17" s="272"/>
      <c r="AP17" s="272"/>
      <c r="AQ17" s="272"/>
      <c r="AR17" s="272"/>
      <c r="AS17" s="235"/>
      <c r="AT17" s="40"/>
      <c r="AU17" s="45"/>
      <c r="AV17" s="46">
        <f t="shared" si="1"/>
      </c>
      <c r="AW17" s="35"/>
      <c r="AZ17" s="43"/>
      <c r="BA17" s="43"/>
      <c r="BG17" s="48"/>
      <c r="BH17" s="48"/>
      <c r="BI17" s="35"/>
      <c r="BJ17" s="35"/>
      <c r="BN17" s="35"/>
      <c r="BO17" s="17"/>
      <c r="BP17" s="18"/>
      <c r="BQ17" s="19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1"/>
      <c r="CD17" s="14"/>
      <c r="CE17" s="14">
        <f t="shared" si="0"/>
      </c>
    </row>
    <row r="18" spans="4:83" ht="13.5">
      <c r="D18" s="43">
        <v>13</v>
      </c>
      <c r="E18" s="44" t="s">
        <v>43</v>
      </c>
      <c r="F18" s="44" t="s">
        <v>52</v>
      </c>
      <c r="G18" s="47">
        <v>55</v>
      </c>
      <c r="H18" s="44" t="s">
        <v>30</v>
      </c>
      <c r="I18" s="48" t="s">
        <v>53</v>
      </c>
      <c r="J18" s="48"/>
      <c r="K18" s="48"/>
      <c r="L18" s="48"/>
      <c r="S18" s="379"/>
      <c r="T18" s="371"/>
      <c r="U18" s="371"/>
      <c r="V18" s="380"/>
      <c r="W18" s="375"/>
      <c r="X18" s="356"/>
      <c r="Y18" s="356"/>
      <c r="Z18" s="378"/>
      <c r="AA18" s="381"/>
      <c r="AB18" s="382"/>
      <c r="AC18" s="383" t="s">
        <v>61</v>
      </c>
      <c r="AD18" s="383"/>
      <c r="AE18" s="383"/>
      <c r="AF18" s="170"/>
      <c r="AG18" s="171"/>
      <c r="AH18" s="300"/>
      <c r="AI18" s="300"/>
      <c r="AJ18" s="300"/>
      <c r="AK18" s="300"/>
      <c r="AL18" s="257"/>
      <c r="AM18" s="271"/>
      <c r="AN18" s="272"/>
      <c r="AO18" s="272"/>
      <c r="AP18" s="272"/>
      <c r="AQ18" s="272"/>
      <c r="AR18" s="272"/>
      <c r="AS18" s="235"/>
      <c r="AT18" s="40"/>
      <c r="AU18" s="45"/>
      <c r="AV18" s="46">
        <f t="shared" si="1"/>
      </c>
      <c r="AW18" s="35"/>
      <c r="AZ18" s="43"/>
      <c r="BA18" s="43"/>
      <c r="BG18" s="48"/>
      <c r="BH18" s="48"/>
      <c r="BI18" s="35"/>
      <c r="BJ18" s="35"/>
      <c r="BN18" s="35"/>
      <c r="BO18" s="17"/>
      <c r="BP18" s="18"/>
      <c r="BQ18" s="19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1"/>
      <c r="CD18" s="14"/>
      <c r="CE18" s="14">
        <f t="shared" si="0"/>
      </c>
    </row>
    <row r="19" spans="4:83" ht="13.5" customHeight="1">
      <c r="D19" s="43">
        <v>14</v>
      </c>
      <c r="E19" s="44" t="s">
        <v>43</v>
      </c>
      <c r="F19" s="44" t="s">
        <v>55</v>
      </c>
      <c r="G19" s="47">
        <v>60</v>
      </c>
      <c r="H19" s="44" t="s">
        <v>42</v>
      </c>
      <c r="I19" s="48" t="s">
        <v>56</v>
      </c>
      <c r="J19" s="48"/>
      <c r="K19" s="48"/>
      <c r="L19" s="48"/>
      <c r="S19" s="369"/>
      <c r="T19" s="371" t="s">
        <v>60</v>
      </c>
      <c r="U19" s="371"/>
      <c r="V19" s="373"/>
      <c r="W19" s="375"/>
      <c r="X19" s="377"/>
      <c r="Y19" s="327"/>
      <c r="Z19" s="250"/>
      <c r="AA19" s="366"/>
      <c r="AB19" s="340"/>
      <c r="AC19" s="367" t="s">
        <v>65</v>
      </c>
      <c r="AD19" s="367"/>
      <c r="AE19" s="367"/>
      <c r="AF19" s="172"/>
      <c r="AG19" s="173"/>
      <c r="AH19" s="272"/>
      <c r="AI19" s="272"/>
      <c r="AJ19" s="272"/>
      <c r="AK19" s="272"/>
      <c r="AL19" s="235"/>
      <c r="AM19" s="271"/>
      <c r="AN19" s="272"/>
      <c r="AO19" s="272"/>
      <c r="AP19" s="272"/>
      <c r="AQ19" s="272"/>
      <c r="AR19" s="272"/>
      <c r="AS19" s="235"/>
      <c r="AT19" s="40"/>
      <c r="AU19" s="45"/>
      <c r="AV19" s="46">
        <f t="shared" si="1"/>
      </c>
      <c r="AW19" s="35"/>
      <c r="AZ19" s="43"/>
      <c r="BA19" s="43"/>
      <c r="BG19" s="48"/>
      <c r="BH19" s="48"/>
      <c r="BI19" s="35"/>
      <c r="BJ19" s="35"/>
      <c r="BN19" s="35"/>
      <c r="BO19" s="17"/>
      <c r="BP19" s="18"/>
      <c r="BQ19" s="19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1"/>
      <c r="CD19" s="14"/>
      <c r="CE19" s="14">
        <f t="shared" si="0"/>
      </c>
    </row>
    <row r="20" spans="4:83" ht="13.5">
      <c r="D20" s="43">
        <v>15</v>
      </c>
      <c r="E20" s="44" t="s">
        <v>45</v>
      </c>
      <c r="F20" s="44" t="s">
        <v>58</v>
      </c>
      <c r="G20" s="47">
        <v>65</v>
      </c>
      <c r="H20" s="44" t="s">
        <v>47</v>
      </c>
      <c r="I20" s="48" t="s">
        <v>59</v>
      </c>
      <c r="J20" s="48"/>
      <c r="K20" s="48"/>
      <c r="L20" s="48"/>
      <c r="S20" s="379"/>
      <c r="T20" s="371"/>
      <c r="U20" s="371"/>
      <c r="V20" s="380"/>
      <c r="W20" s="375"/>
      <c r="X20" s="356"/>
      <c r="Y20" s="356"/>
      <c r="Z20" s="378"/>
      <c r="AA20" s="366"/>
      <c r="AB20" s="340"/>
      <c r="AC20" s="367" t="s">
        <v>70</v>
      </c>
      <c r="AD20" s="367"/>
      <c r="AE20" s="367"/>
      <c r="AF20" s="172"/>
      <c r="AG20" s="173"/>
      <c r="AH20" s="272"/>
      <c r="AI20" s="272"/>
      <c r="AJ20" s="272"/>
      <c r="AK20" s="272"/>
      <c r="AL20" s="235"/>
      <c r="AM20" s="271"/>
      <c r="AN20" s="272"/>
      <c r="AO20" s="272"/>
      <c r="AP20" s="272"/>
      <c r="AQ20" s="272"/>
      <c r="AR20" s="272"/>
      <c r="AS20" s="235"/>
      <c r="AT20" s="40"/>
      <c r="AU20" s="45"/>
      <c r="AV20" s="46">
        <f t="shared" si="1"/>
      </c>
      <c r="AW20" s="35"/>
      <c r="AZ20" s="43"/>
      <c r="BA20" s="43"/>
      <c r="BG20" s="48"/>
      <c r="BH20" s="48"/>
      <c r="BI20" s="35"/>
      <c r="BJ20" s="35"/>
      <c r="BN20" s="35"/>
      <c r="BO20" s="17"/>
      <c r="BP20" s="18"/>
      <c r="BQ20" s="19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1"/>
      <c r="CD20" s="14"/>
      <c r="CE20" s="14">
        <f t="shared" si="0"/>
      </c>
    </row>
    <row r="21" spans="4:83" ht="13.5" customHeight="1">
      <c r="D21" s="43">
        <v>16</v>
      </c>
      <c r="E21" s="44" t="s">
        <v>45</v>
      </c>
      <c r="F21" s="44" t="s">
        <v>62</v>
      </c>
      <c r="G21" s="47">
        <v>70</v>
      </c>
      <c r="H21" s="44" t="s">
        <v>63</v>
      </c>
      <c r="I21" s="48" t="s">
        <v>64</v>
      </c>
      <c r="J21" s="48"/>
      <c r="K21" s="48"/>
      <c r="L21" s="48"/>
      <c r="S21" s="369"/>
      <c r="T21" s="371" t="s">
        <v>69</v>
      </c>
      <c r="U21" s="371"/>
      <c r="V21" s="373"/>
      <c r="W21" s="375"/>
      <c r="X21" s="377"/>
      <c r="Y21" s="327"/>
      <c r="Z21" s="250"/>
      <c r="AA21" s="366"/>
      <c r="AB21" s="340"/>
      <c r="AC21" s="367" t="s">
        <v>73</v>
      </c>
      <c r="AD21" s="367"/>
      <c r="AE21" s="367"/>
      <c r="AF21" s="172"/>
      <c r="AG21" s="173"/>
      <c r="AH21" s="272"/>
      <c r="AI21" s="272"/>
      <c r="AJ21" s="272"/>
      <c r="AK21" s="272"/>
      <c r="AL21" s="235"/>
      <c r="AM21" s="271"/>
      <c r="AN21" s="272"/>
      <c r="AO21" s="272"/>
      <c r="AP21" s="272"/>
      <c r="AQ21" s="272"/>
      <c r="AR21" s="272"/>
      <c r="AS21" s="235"/>
      <c r="AT21" s="40"/>
      <c r="AU21" s="45"/>
      <c r="AV21" s="46">
        <f t="shared" si="1"/>
      </c>
      <c r="AW21" s="35"/>
      <c r="AZ21" s="43"/>
      <c r="BA21" s="43"/>
      <c r="BG21" s="48"/>
      <c r="BH21" s="48"/>
      <c r="BI21" s="35"/>
      <c r="BJ21" s="35"/>
      <c r="BN21" s="35"/>
      <c r="BO21" s="17"/>
      <c r="BP21" s="18"/>
      <c r="BQ21" s="19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1"/>
      <c r="CD21" s="14"/>
      <c r="CE21" s="14">
        <f t="shared" si="0"/>
      </c>
    </row>
    <row r="22" spans="4:83" ht="13.5">
      <c r="D22" s="43">
        <v>17</v>
      </c>
      <c r="E22" s="44" t="s">
        <v>49</v>
      </c>
      <c r="F22" s="44" t="s">
        <v>66</v>
      </c>
      <c r="G22" s="47">
        <v>75</v>
      </c>
      <c r="H22" s="44" t="s">
        <v>67</v>
      </c>
      <c r="I22" s="48" t="s">
        <v>68</v>
      </c>
      <c r="J22" s="48"/>
      <c r="K22" s="48"/>
      <c r="L22" s="48"/>
      <c r="S22" s="370"/>
      <c r="T22" s="372"/>
      <c r="U22" s="372"/>
      <c r="V22" s="374"/>
      <c r="W22" s="376"/>
      <c r="X22" s="356"/>
      <c r="Y22" s="356"/>
      <c r="Z22" s="378"/>
      <c r="AA22" s="368"/>
      <c r="AB22" s="346"/>
      <c r="AC22" s="354" t="s">
        <v>194</v>
      </c>
      <c r="AD22" s="354"/>
      <c r="AE22" s="354"/>
      <c r="AF22" s="174"/>
      <c r="AG22" s="51"/>
      <c r="AH22" s="278"/>
      <c r="AI22" s="278"/>
      <c r="AJ22" s="278"/>
      <c r="AK22" s="278"/>
      <c r="AL22" s="237"/>
      <c r="AM22" s="271"/>
      <c r="AN22" s="272"/>
      <c r="AO22" s="272"/>
      <c r="AP22" s="272"/>
      <c r="AQ22" s="272"/>
      <c r="AR22" s="272"/>
      <c r="AS22" s="235"/>
      <c r="AT22" s="40"/>
      <c r="AU22" s="45"/>
      <c r="AV22" s="46">
        <f t="shared" si="1"/>
      </c>
      <c r="AW22" s="35"/>
      <c r="AZ22" s="43"/>
      <c r="BA22" s="43"/>
      <c r="BG22" s="48"/>
      <c r="BH22" s="48"/>
      <c r="BI22" s="35"/>
      <c r="BJ22" s="35"/>
      <c r="BN22" s="35"/>
      <c r="BO22" s="17"/>
      <c r="BP22" s="18"/>
      <c r="BQ22" s="19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1"/>
      <c r="CD22" s="14"/>
      <c r="CE22" s="14">
        <f t="shared" si="0"/>
      </c>
    </row>
    <row r="23" spans="4:83" ht="13.5">
      <c r="D23" s="43">
        <v>18</v>
      </c>
      <c r="E23" s="44" t="s">
        <v>49</v>
      </c>
      <c r="F23" s="44" t="s">
        <v>71</v>
      </c>
      <c r="G23" s="47">
        <v>80</v>
      </c>
      <c r="H23" s="44" t="s">
        <v>56</v>
      </c>
      <c r="I23" s="48" t="s">
        <v>72</v>
      </c>
      <c r="J23" s="48"/>
      <c r="K23" s="48"/>
      <c r="L23" s="48"/>
      <c r="S23" s="362" t="s">
        <v>75</v>
      </c>
      <c r="T23" s="327"/>
      <c r="U23" s="363"/>
      <c r="V23" s="53" t="s">
        <v>76</v>
      </c>
      <c r="W23" s="364"/>
      <c r="X23" s="365"/>
      <c r="Y23" s="53" t="s">
        <v>77</v>
      </c>
      <c r="Z23" s="351">
        <f>IF(AND($CD$54&lt;=Z24,$CD$54&gt;W24),"C",IF(AND($CD$53&lt;=Z24,$CD$53&gt;W24),"B",IF(AND($CD$52&gt;W24,$CD$52&lt;=Z24),"A","")))</f>
      </c>
      <c r="AA23" s="352"/>
      <c r="AB23" s="349" t="s">
        <v>78</v>
      </c>
      <c r="AC23" s="350"/>
      <c r="AD23" s="351">
        <f>IF(AND($CD$54&lt;=AD24,$CD$54&gt;Z24),"C",IF(AND($CD$53&lt;=AD24,$CD$53&gt;Z24),"B",IF(AND($CD$52&gt;Z24,$CD$52&lt;=AD24),"A","")))</f>
      </c>
      <c r="AE23" s="352"/>
      <c r="AF23" s="53" t="s">
        <v>79</v>
      </c>
      <c r="AG23" s="351">
        <f>IF(AND($CD$54&lt;=AG24,$CD$54&gt;AD24),"C",IF(AND($CD$53&lt;=AG24,$CD$53&gt;AD24),"B",IF(AND($CD$52&gt;AD24,$CD$52&lt;=AG24),"A","")))</f>
      </c>
      <c r="AH23" s="351"/>
      <c r="AI23" s="353"/>
      <c r="AJ23" s="54" t="s">
        <v>80</v>
      </c>
      <c r="AK23" s="351">
        <f>IF(AND($CD$54&lt;=AK24,$CD$54&gt;AG24),"C",IF(AND($CD$53&lt;=AK24,$CD$53&gt;AG24),"B",IF(AND($CD$52&gt;AG24,$CD$52&lt;=AK24),"A","")))</f>
      </c>
      <c r="AL23" s="352"/>
      <c r="AM23" s="271"/>
      <c r="AN23" s="272"/>
      <c r="AO23" s="272"/>
      <c r="AP23" s="272"/>
      <c r="AQ23" s="272"/>
      <c r="AR23" s="272"/>
      <c r="AS23" s="235"/>
      <c r="AT23" s="40"/>
      <c r="AU23" s="45"/>
      <c r="AV23" s="46">
        <f t="shared" si="1"/>
      </c>
      <c r="AW23" s="35"/>
      <c r="AZ23" s="43"/>
      <c r="BA23" s="43"/>
      <c r="BG23" s="48"/>
      <c r="BH23" s="48"/>
      <c r="BI23" s="35"/>
      <c r="BJ23" s="35"/>
      <c r="BN23" s="35"/>
      <c r="BO23" s="17"/>
      <c r="BP23" s="18"/>
      <c r="BQ23" s="19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1"/>
      <c r="CD23" s="14"/>
      <c r="CE23" s="14">
        <f t="shared" si="0"/>
      </c>
    </row>
    <row r="24" spans="4:83" ht="13.5">
      <c r="D24" s="43">
        <v>19</v>
      </c>
      <c r="E24" s="52" t="s">
        <v>52</v>
      </c>
      <c r="F24" s="52" t="s">
        <v>25</v>
      </c>
      <c r="G24" s="47">
        <v>85</v>
      </c>
      <c r="H24" s="44" t="s">
        <v>59</v>
      </c>
      <c r="I24" s="48" t="s">
        <v>74</v>
      </c>
      <c r="J24" s="48"/>
      <c r="K24" s="48"/>
      <c r="L24" s="48"/>
      <c r="S24" s="355" t="s">
        <v>82</v>
      </c>
      <c r="T24" s="356"/>
      <c r="U24" s="357"/>
      <c r="V24" s="190" t="s">
        <v>83</v>
      </c>
      <c r="W24" s="55"/>
      <c r="X24" s="55"/>
      <c r="Y24" s="190" t="s">
        <v>84</v>
      </c>
      <c r="Z24" s="55"/>
      <c r="AA24" s="55"/>
      <c r="AB24" s="358" t="s">
        <v>85</v>
      </c>
      <c r="AC24" s="359"/>
      <c r="AD24" s="55"/>
      <c r="AE24" s="55"/>
      <c r="AF24" s="190" t="s">
        <v>86</v>
      </c>
      <c r="AG24" s="55"/>
      <c r="AH24" s="360"/>
      <c r="AI24" s="361"/>
      <c r="AJ24" s="57" t="s">
        <v>87</v>
      </c>
      <c r="AK24" s="55"/>
      <c r="AL24" s="58"/>
      <c r="AM24" s="271"/>
      <c r="AN24" s="272"/>
      <c r="AO24" s="272"/>
      <c r="AP24" s="272"/>
      <c r="AQ24" s="272"/>
      <c r="AR24" s="272"/>
      <c r="AS24" s="235"/>
      <c r="AT24" s="40"/>
      <c r="AU24" s="45"/>
      <c r="AV24" s="46">
        <f t="shared" si="1"/>
      </c>
      <c r="AW24" s="35"/>
      <c r="AZ24" s="43"/>
      <c r="BA24" s="43"/>
      <c r="BG24" s="48"/>
      <c r="BH24" s="48"/>
      <c r="BI24" s="35"/>
      <c r="BJ24" s="35"/>
      <c r="BN24" s="35"/>
      <c r="BO24" s="17"/>
      <c r="BP24" s="18"/>
      <c r="BQ24" s="19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1"/>
      <c r="CD24" s="14"/>
      <c r="CE24" s="14">
        <f t="shared" si="0"/>
      </c>
    </row>
    <row r="25" spans="4:83" ht="13.5">
      <c r="D25" s="43">
        <v>20</v>
      </c>
      <c r="E25" s="52" t="s">
        <v>52</v>
      </c>
      <c r="F25" s="52" t="s">
        <v>29</v>
      </c>
      <c r="G25" s="47">
        <v>90</v>
      </c>
      <c r="H25" s="48" t="s">
        <v>64</v>
      </c>
      <c r="I25" s="48" t="s">
        <v>81</v>
      </c>
      <c r="J25" s="48"/>
      <c r="K25" s="48"/>
      <c r="L25" s="48"/>
      <c r="S25" s="337" t="s">
        <v>89</v>
      </c>
      <c r="T25" s="272"/>
      <c r="U25" s="338"/>
      <c r="V25" s="191" t="s">
        <v>90</v>
      </c>
      <c r="W25" s="59"/>
      <c r="X25" s="60"/>
      <c r="Y25" s="191" t="s">
        <v>91</v>
      </c>
      <c r="Z25" s="60"/>
      <c r="AA25" s="60"/>
      <c r="AB25" s="339" t="s">
        <v>92</v>
      </c>
      <c r="AC25" s="340"/>
      <c r="AD25" s="60"/>
      <c r="AE25" s="60"/>
      <c r="AF25" s="191" t="s">
        <v>93</v>
      </c>
      <c r="AG25" s="60"/>
      <c r="AH25" s="341"/>
      <c r="AI25" s="342"/>
      <c r="AJ25" s="62" t="s">
        <v>94</v>
      </c>
      <c r="AK25" s="175"/>
      <c r="AL25" s="63"/>
      <c r="AM25" s="271"/>
      <c r="AN25" s="272"/>
      <c r="AO25" s="272"/>
      <c r="AP25" s="272"/>
      <c r="AQ25" s="272"/>
      <c r="AR25" s="272"/>
      <c r="AS25" s="235"/>
      <c r="AT25" s="40"/>
      <c r="AU25" s="45"/>
      <c r="AV25" s="46">
        <f t="shared" si="1"/>
      </c>
      <c r="AW25" s="35"/>
      <c r="AZ25" s="43"/>
      <c r="BA25" s="43"/>
      <c r="BG25" s="48"/>
      <c r="BH25" s="48"/>
      <c r="BI25" s="35"/>
      <c r="BJ25" s="35"/>
      <c r="BN25" s="35"/>
      <c r="BO25" s="17"/>
      <c r="BP25" s="18"/>
      <c r="BQ25" s="19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1"/>
      <c r="CD25" s="14"/>
      <c r="CE25" s="14">
        <f t="shared" si="0"/>
      </c>
    </row>
    <row r="26" spans="4:83" ht="13.5">
      <c r="D26" s="43">
        <v>21</v>
      </c>
      <c r="E26" s="44" t="s">
        <v>55</v>
      </c>
      <c r="F26" s="44" t="s">
        <v>33</v>
      </c>
      <c r="G26" s="47">
        <v>95</v>
      </c>
      <c r="H26" s="48" t="s">
        <v>68</v>
      </c>
      <c r="I26" s="48" t="s">
        <v>88</v>
      </c>
      <c r="J26" s="48"/>
      <c r="K26" s="48"/>
      <c r="L26" s="48"/>
      <c r="S26" s="337" t="s">
        <v>191</v>
      </c>
      <c r="T26" s="272"/>
      <c r="U26" s="338"/>
      <c r="V26" s="191" t="s">
        <v>195</v>
      </c>
      <c r="W26" s="59"/>
      <c r="X26" s="60"/>
      <c r="Y26" s="191" t="s">
        <v>91</v>
      </c>
      <c r="Z26" s="60"/>
      <c r="AA26" s="60"/>
      <c r="AB26" s="339" t="s">
        <v>92</v>
      </c>
      <c r="AC26" s="340"/>
      <c r="AD26" s="60"/>
      <c r="AE26" s="60"/>
      <c r="AF26" s="191" t="s">
        <v>93</v>
      </c>
      <c r="AG26" s="60"/>
      <c r="AH26" s="341"/>
      <c r="AI26" s="342"/>
      <c r="AJ26" s="62" t="s">
        <v>94</v>
      </c>
      <c r="AK26" s="60"/>
      <c r="AL26" s="63"/>
      <c r="AM26" s="271"/>
      <c r="AN26" s="272"/>
      <c r="AO26" s="272"/>
      <c r="AP26" s="272"/>
      <c r="AQ26" s="272"/>
      <c r="AR26" s="272"/>
      <c r="AS26" s="235"/>
      <c r="AT26" s="40"/>
      <c r="AU26" s="45"/>
      <c r="AV26" s="46">
        <f t="shared" si="1"/>
      </c>
      <c r="AW26" s="35"/>
      <c r="AZ26" s="43"/>
      <c r="BA26" s="43"/>
      <c r="BG26" s="48"/>
      <c r="BH26" s="48"/>
      <c r="BI26" s="35"/>
      <c r="BJ26" s="35"/>
      <c r="BN26" s="35"/>
      <c r="BO26" s="17"/>
      <c r="BP26" s="18"/>
      <c r="BQ26" s="19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1"/>
      <c r="CD26" s="14"/>
      <c r="CE26" s="14">
        <f t="shared" si="0"/>
      </c>
    </row>
    <row r="27" spans="4:83" ht="13.5">
      <c r="D27" s="43">
        <v>22</v>
      </c>
      <c r="E27" s="44" t="s">
        <v>55</v>
      </c>
      <c r="F27" s="44" t="s">
        <v>37</v>
      </c>
      <c r="G27" s="47">
        <v>100</v>
      </c>
      <c r="H27" s="48" t="s">
        <v>72</v>
      </c>
      <c r="I27" s="48" t="s">
        <v>95</v>
      </c>
      <c r="J27" s="48"/>
      <c r="K27" s="48"/>
      <c r="L27" s="48"/>
      <c r="S27" s="337" t="s">
        <v>196</v>
      </c>
      <c r="T27" s="272"/>
      <c r="U27" s="338"/>
      <c r="V27" s="191"/>
      <c r="W27" s="60"/>
      <c r="X27" s="60"/>
      <c r="Y27" s="191"/>
      <c r="Z27" s="60"/>
      <c r="AA27" s="60"/>
      <c r="AB27" s="339"/>
      <c r="AC27" s="340"/>
      <c r="AD27" s="60"/>
      <c r="AE27" s="60"/>
      <c r="AF27" s="191"/>
      <c r="AG27" s="60"/>
      <c r="AH27" s="341"/>
      <c r="AI27" s="342"/>
      <c r="AJ27" s="62"/>
      <c r="AK27" s="60"/>
      <c r="AL27" s="63"/>
      <c r="AM27" s="271"/>
      <c r="AN27" s="272"/>
      <c r="AO27" s="272"/>
      <c r="AP27" s="272"/>
      <c r="AQ27" s="272"/>
      <c r="AR27" s="272"/>
      <c r="AS27" s="235"/>
      <c r="AT27" s="40"/>
      <c r="AU27" s="45"/>
      <c r="AV27" s="46">
        <f t="shared" si="1"/>
      </c>
      <c r="AW27" s="35"/>
      <c r="AZ27" s="43"/>
      <c r="BA27" s="43"/>
      <c r="BG27" s="48"/>
      <c r="BH27" s="48"/>
      <c r="BI27" s="35"/>
      <c r="BJ27" s="35"/>
      <c r="BN27" s="35"/>
      <c r="BO27" s="17"/>
      <c r="BP27" s="18"/>
      <c r="BQ27" s="19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1"/>
      <c r="CD27" s="14"/>
      <c r="CE27" s="14">
        <f t="shared" si="0"/>
      </c>
    </row>
    <row r="28" spans="4:83" ht="13.5">
      <c r="D28" s="43">
        <v>23</v>
      </c>
      <c r="E28" s="44" t="s">
        <v>58</v>
      </c>
      <c r="F28" s="44" t="s">
        <v>41</v>
      </c>
      <c r="G28" s="64" t="s">
        <v>96</v>
      </c>
      <c r="H28" s="64" t="s">
        <v>96</v>
      </c>
      <c r="I28" s="64" t="s">
        <v>96</v>
      </c>
      <c r="J28" s="64"/>
      <c r="K28" s="64"/>
      <c r="L28" s="64"/>
      <c r="S28" s="337" t="s">
        <v>97</v>
      </c>
      <c r="T28" s="272"/>
      <c r="U28" s="338"/>
      <c r="V28" s="191"/>
      <c r="W28" s="60"/>
      <c r="X28" s="60"/>
      <c r="Y28" s="191"/>
      <c r="Z28" s="60"/>
      <c r="AA28" s="60"/>
      <c r="AB28" s="339"/>
      <c r="AC28" s="340"/>
      <c r="AD28" s="60"/>
      <c r="AE28" s="60"/>
      <c r="AF28" s="191"/>
      <c r="AG28" s="60"/>
      <c r="AH28" s="341"/>
      <c r="AI28" s="342"/>
      <c r="AJ28" s="62"/>
      <c r="AK28" s="60"/>
      <c r="AL28" s="63"/>
      <c r="AM28" s="271"/>
      <c r="AN28" s="272"/>
      <c r="AO28" s="272"/>
      <c r="AP28" s="272"/>
      <c r="AQ28" s="272"/>
      <c r="AR28" s="272"/>
      <c r="AS28" s="235"/>
      <c r="AT28" s="40"/>
      <c r="AU28" s="45"/>
      <c r="AV28" s="46">
        <f t="shared" si="1"/>
      </c>
      <c r="AW28" s="35"/>
      <c r="AZ28" s="43"/>
      <c r="BA28" s="43"/>
      <c r="BG28" s="64"/>
      <c r="BH28" s="64"/>
      <c r="BI28" s="35"/>
      <c r="BJ28" s="35"/>
      <c r="BN28" s="35"/>
      <c r="BO28" s="17"/>
      <c r="BP28" s="18"/>
      <c r="BQ28" s="19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1"/>
      <c r="CD28" s="14"/>
      <c r="CE28" s="14">
        <f t="shared" si="0"/>
      </c>
    </row>
    <row r="29" spans="4:83" ht="13.5">
      <c r="D29" s="43">
        <v>24</v>
      </c>
      <c r="E29" s="44" t="s">
        <v>58</v>
      </c>
      <c r="F29" s="44" t="s">
        <v>98</v>
      </c>
      <c r="G29" s="64" t="s">
        <v>96</v>
      </c>
      <c r="H29" s="64" t="s">
        <v>96</v>
      </c>
      <c r="I29" s="64" t="s">
        <v>96</v>
      </c>
      <c r="J29" s="64"/>
      <c r="K29" s="64"/>
      <c r="L29" s="64"/>
      <c r="S29" s="343" t="s">
        <v>100</v>
      </c>
      <c r="T29" s="278"/>
      <c r="U29" s="344"/>
      <c r="V29" s="192" t="s">
        <v>101</v>
      </c>
      <c r="W29" s="66"/>
      <c r="X29" s="67"/>
      <c r="Y29" s="192" t="s">
        <v>102</v>
      </c>
      <c r="Z29" s="66"/>
      <c r="AA29" s="67"/>
      <c r="AB29" s="345" t="s">
        <v>103</v>
      </c>
      <c r="AC29" s="346"/>
      <c r="AD29" s="66"/>
      <c r="AE29" s="67"/>
      <c r="AF29" s="192" t="s">
        <v>90</v>
      </c>
      <c r="AG29" s="66"/>
      <c r="AH29" s="347"/>
      <c r="AI29" s="348"/>
      <c r="AJ29" s="69" t="s">
        <v>104</v>
      </c>
      <c r="AK29" s="66"/>
      <c r="AL29" s="70"/>
      <c r="AM29" s="271"/>
      <c r="AN29" s="272"/>
      <c r="AO29" s="272"/>
      <c r="AP29" s="272"/>
      <c r="AQ29" s="272"/>
      <c r="AR29" s="272"/>
      <c r="AS29" s="235"/>
      <c r="AT29" s="40"/>
      <c r="AU29" s="45"/>
      <c r="AV29" s="46">
        <f t="shared" si="1"/>
      </c>
      <c r="AW29" s="35"/>
      <c r="AZ29" s="43"/>
      <c r="BA29" s="43"/>
      <c r="BG29" s="64"/>
      <c r="BH29" s="64"/>
      <c r="BI29" s="35"/>
      <c r="BJ29" s="35"/>
      <c r="BN29" s="35"/>
      <c r="BO29" s="17"/>
      <c r="BP29" s="18"/>
      <c r="BQ29" s="19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1"/>
      <c r="CD29" s="14"/>
      <c r="CE29" s="14">
        <f t="shared" si="0"/>
      </c>
    </row>
    <row r="30" spans="4:83" ht="13.5" customHeight="1">
      <c r="D30" s="43">
        <v>25</v>
      </c>
      <c r="E30" s="44" t="s">
        <v>62</v>
      </c>
      <c r="F30" s="44" t="s">
        <v>99</v>
      </c>
      <c r="G30" s="64" t="s">
        <v>96</v>
      </c>
      <c r="H30" s="64" t="s">
        <v>96</v>
      </c>
      <c r="I30" s="64" t="s">
        <v>96</v>
      </c>
      <c r="J30" s="64"/>
      <c r="K30" s="64"/>
      <c r="L30" s="64"/>
      <c r="S30" s="326" t="s">
        <v>105</v>
      </c>
      <c r="T30" s="327"/>
      <c r="U30" s="327"/>
      <c r="V30" s="250"/>
      <c r="W30" s="328" t="s">
        <v>106</v>
      </c>
      <c r="X30" s="329"/>
      <c r="Y30" s="329"/>
      <c r="Z30" s="330"/>
      <c r="AA30" s="328" t="s">
        <v>107</v>
      </c>
      <c r="AB30" s="331"/>
      <c r="AC30" s="330"/>
      <c r="AD30" s="332" t="s">
        <v>108</v>
      </c>
      <c r="AE30" s="332"/>
      <c r="AF30" s="332" t="s">
        <v>20</v>
      </c>
      <c r="AG30" s="333"/>
      <c r="AH30" s="333"/>
      <c r="AI30" s="334" t="s">
        <v>21</v>
      </c>
      <c r="AJ30" s="335"/>
      <c r="AK30" s="335"/>
      <c r="AL30" s="336"/>
      <c r="AM30" s="271"/>
      <c r="AN30" s="272"/>
      <c r="AO30" s="272"/>
      <c r="AP30" s="272"/>
      <c r="AQ30" s="272"/>
      <c r="AR30" s="272"/>
      <c r="AS30" s="235"/>
      <c r="AT30" s="40"/>
      <c r="AU30" s="45"/>
      <c r="AV30" s="46">
        <f t="shared" si="1"/>
      </c>
      <c r="AW30" s="35"/>
      <c r="AZ30" s="43"/>
      <c r="BA30" s="43"/>
      <c r="BG30" s="64"/>
      <c r="BH30" s="64"/>
      <c r="BI30" s="35"/>
      <c r="BJ30" s="35"/>
      <c r="BN30" s="35"/>
      <c r="BO30" s="17"/>
      <c r="BP30" s="18"/>
      <c r="BQ30" s="19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1"/>
      <c r="CD30" s="14"/>
      <c r="CE30" s="14">
        <f t="shared" si="0"/>
      </c>
    </row>
    <row r="31" spans="4:83" ht="13.5">
      <c r="D31" s="43">
        <v>26</v>
      </c>
      <c r="E31" s="44" t="s">
        <v>62</v>
      </c>
      <c r="F31" s="44" t="s">
        <v>46</v>
      </c>
      <c r="G31" s="64" t="s">
        <v>96</v>
      </c>
      <c r="H31" s="64" t="s">
        <v>96</v>
      </c>
      <c r="I31" s="64" t="s">
        <v>96</v>
      </c>
      <c r="J31" s="64"/>
      <c r="K31" s="64"/>
      <c r="L31" s="64"/>
      <c r="S31" s="316"/>
      <c r="T31" s="317"/>
      <c r="U31" s="317"/>
      <c r="V31" s="318"/>
      <c r="W31" s="319"/>
      <c r="X31" s="320"/>
      <c r="Y31" s="320"/>
      <c r="Z31" s="321"/>
      <c r="AA31" s="319"/>
      <c r="AB31" s="322"/>
      <c r="AC31" s="321"/>
      <c r="AD31" s="323"/>
      <c r="AE31" s="323"/>
      <c r="AF31" s="324"/>
      <c r="AG31" s="325"/>
      <c r="AH31" s="325"/>
      <c r="AI31" s="236"/>
      <c r="AJ31" s="278"/>
      <c r="AK31" s="278"/>
      <c r="AL31" s="237"/>
      <c r="AM31" s="271"/>
      <c r="AN31" s="272"/>
      <c r="AO31" s="272"/>
      <c r="AP31" s="272"/>
      <c r="AQ31" s="272"/>
      <c r="AR31" s="272"/>
      <c r="AS31" s="235"/>
      <c r="AT31" s="40"/>
      <c r="AU31" s="45"/>
      <c r="AV31" s="46">
        <f t="shared" si="1"/>
      </c>
      <c r="AW31" s="35"/>
      <c r="AZ31" s="43"/>
      <c r="BA31" s="43"/>
      <c r="BG31" s="64"/>
      <c r="BH31" s="64"/>
      <c r="BI31" s="35"/>
      <c r="BJ31" s="35"/>
      <c r="BN31" s="35"/>
      <c r="BO31" s="17"/>
      <c r="BP31" s="18"/>
      <c r="BQ31" s="19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1"/>
      <c r="CD31" s="14"/>
      <c r="CE31" s="14">
        <f t="shared" si="0"/>
      </c>
    </row>
    <row r="32" spans="4:83" ht="17.25">
      <c r="D32" s="43">
        <v>27</v>
      </c>
      <c r="E32" s="44" t="s">
        <v>66</v>
      </c>
      <c r="F32" s="44" t="s">
        <v>109</v>
      </c>
      <c r="G32" s="64" t="s">
        <v>96</v>
      </c>
      <c r="H32" s="64"/>
      <c r="I32" s="64" t="s">
        <v>96</v>
      </c>
      <c r="J32" s="64" t="s">
        <v>96</v>
      </c>
      <c r="K32" s="64"/>
      <c r="L32" s="64"/>
      <c r="S32" s="304" t="s">
        <v>197</v>
      </c>
      <c r="T32" s="305"/>
      <c r="U32" s="306"/>
      <c r="V32" s="307"/>
      <c r="W32" s="308"/>
      <c r="X32" s="308"/>
      <c r="Y32" s="308"/>
      <c r="Z32" s="308"/>
      <c r="AA32" s="308"/>
      <c r="AB32" s="308"/>
      <c r="AC32" s="308"/>
      <c r="AD32" s="308"/>
      <c r="AE32" s="309"/>
      <c r="AF32" s="72" t="s">
        <v>114</v>
      </c>
      <c r="AG32" s="73"/>
      <c r="AH32" s="310" t="s">
        <v>115</v>
      </c>
      <c r="AI32" s="311"/>
      <c r="AJ32" s="255"/>
      <c r="AK32" s="312" t="s">
        <v>116</v>
      </c>
      <c r="AL32" s="255"/>
      <c r="AM32" s="271"/>
      <c r="AN32" s="272"/>
      <c r="AO32" s="272"/>
      <c r="AP32" s="272"/>
      <c r="AQ32" s="272"/>
      <c r="AR32" s="272"/>
      <c r="AS32" s="235"/>
      <c r="AT32" s="40"/>
      <c r="AU32" s="45"/>
      <c r="AV32" s="46">
        <f t="shared" si="1"/>
      </c>
      <c r="AW32" s="35"/>
      <c r="AZ32" s="43"/>
      <c r="BA32" s="43"/>
      <c r="BG32" s="64"/>
      <c r="BH32" s="64"/>
      <c r="BI32" s="35"/>
      <c r="BJ32" s="35"/>
      <c r="BN32" s="35"/>
      <c r="BO32" s="17"/>
      <c r="BP32" s="18"/>
      <c r="BQ32" s="19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1"/>
      <c r="CD32" s="14"/>
      <c r="CE32" s="14">
        <f t="shared" si="0"/>
      </c>
    </row>
    <row r="33" spans="4:83" ht="13.5">
      <c r="D33" s="43">
        <v>28</v>
      </c>
      <c r="E33" s="44" t="s">
        <v>66</v>
      </c>
      <c r="F33" s="44" t="s">
        <v>109</v>
      </c>
      <c r="G33" s="64" t="s">
        <v>96</v>
      </c>
      <c r="H33" s="64" t="s">
        <v>96</v>
      </c>
      <c r="I33" s="64" t="s">
        <v>96</v>
      </c>
      <c r="J33" s="64" t="s">
        <v>96</v>
      </c>
      <c r="K33" s="64"/>
      <c r="L33" s="64"/>
      <c r="S33" s="313" t="s">
        <v>198</v>
      </c>
      <c r="T33" s="314"/>
      <c r="U33" s="314"/>
      <c r="V33" s="314"/>
      <c r="W33" s="176" t="s">
        <v>57</v>
      </c>
      <c r="X33" s="304" t="s">
        <v>111</v>
      </c>
      <c r="Y33" s="308"/>
      <c r="Z33" s="308"/>
      <c r="AA33" s="305" t="s">
        <v>112</v>
      </c>
      <c r="AB33" s="305"/>
      <c r="AC33" s="305" t="s">
        <v>113</v>
      </c>
      <c r="AD33" s="305"/>
      <c r="AE33" s="71" t="s">
        <v>57</v>
      </c>
      <c r="AF33" s="76" t="s">
        <v>119</v>
      </c>
      <c r="AG33" s="77"/>
      <c r="AH33" s="315"/>
      <c r="AI33" s="232"/>
      <c r="AJ33" s="233"/>
      <c r="AK33" s="295"/>
      <c r="AL33" s="233"/>
      <c r="AM33" s="271"/>
      <c r="AN33" s="272"/>
      <c r="AO33" s="272"/>
      <c r="AP33" s="272"/>
      <c r="AQ33" s="272"/>
      <c r="AR33" s="272"/>
      <c r="AS33" s="235"/>
      <c r="AT33" s="40"/>
      <c r="AU33" s="45"/>
      <c r="AV33" s="46">
        <f t="shared" si="1"/>
      </c>
      <c r="AW33" s="35"/>
      <c r="AZ33" s="43"/>
      <c r="BA33" s="43"/>
      <c r="BG33" s="64"/>
      <c r="BH33" s="64"/>
      <c r="BI33" s="35"/>
      <c r="BJ33" s="35"/>
      <c r="BN33" s="35"/>
      <c r="BO33" s="17"/>
      <c r="BP33" s="18"/>
      <c r="BQ33" s="19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1"/>
      <c r="CD33" s="14"/>
      <c r="CE33" s="14">
        <f t="shared" si="0"/>
      </c>
    </row>
    <row r="34" spans="4:83" ht="13.5">
      <c r="D34" s="43">
        <v>29</v>
      </c>
      <c r="E34" s="44" t="s">
        <v>71</v>
      </c>
      <c r="F34" s="44" t="s">
        <v>50</v>
      </c>
      <c r="G34" s="64" t="s">
        <v>96</v>
      </c>
      <c r="H34" s="64" t="s">
        <v>96</v>
      </c>
      <c r="I34" s="64" t="s">
        <v>96</v>
      </c>
      <c r="J34" s="64" t="s">
        <v>96</v>
      </c>
      <c r="K34" s="64"/>
      <c r="L34" s="64"/>
      <c r="S34" s="296" t="s">
        <v>110</v>
      </c>
      <c r="T34" s="297"/>
      <c r="U34" s="298"/>
      <c r="V34" s="299"/>
      <c r="W34" s="74"/>
      <c r="X34" s="289"/>
      <c r="Y34" s="300"/>
      <c r="Z34" s="300"/>
      <c r="AA34" s="301"/>
      <c r="AB34" s="301"/>
      <c r="AC34" s="301"/>
      <c r="AD34" s="301"/>
      <c r="AE34" s="75"/>
      <c r="AF34" s="288" t="s">
        <v>18</v>
      </c>
      <c r="AG34" s="226"/>
      <c r="AH34" s="302"/>
      <c r="AI34" s="303"/>
      <c r="AJ34" s="223"/>
      <c r="AK34" s="294"/>
      <c r="AL34" s="223"/>
      <c r="AM34" s="271"/>
      <c r="AN34" s="272"/>
      <c r="AO34" s="272"/>
      <c r="AP34" s="272"/>
      <c r="AQ34" s="272"/>
      <c r="AR34" s="272"/>
      <c r="AS34" s="235"/>
      <c r="AT34" s="40"/>
      <c r="AU34" s="45"/>
      <c r="AV34" s="46">
        <f t="shared" si="1"/>
      </c>
      <c r="AW34" s="35"/>
      <c r="AZ34" s="43"/>
      <c r="BA34" s="43"/>
      <c r="BG34" s="64"/>
      <c r="BH34" s="64"/>
      <c r="BI34" s="35"/>
      <c r="BJ34" s="35"/>
      <c r="BN34" s="35"/>
      <c r="BO34" s="17"/>
      <c r="BP34" s="18"/>
      <c r="BQ34" s="19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1"/>
      <c r="CD34" s="14"/>
      <c r="CE34" s="14">
        <f t="shared" si="0"/>
      </c>
    </row>
    <row r="35" spans="4:83" ht="13.5">
      <c r="D35" s="43">
        <v>30</v>
      </c>
      <c r="E35" s="44" t="s">
        <v>71</v>
      </c>
      <c r="F35" s="44" t="s">
        <v>50</v>
      </c>
      <c r="G35" s="64" t="s">
        <v>96</v>
      </c>
      <c r="H35" s="64" t="s">
        <v>96</v>
      </c>
      <c r="I35" s="64" t="s">
        <v>96</v>
      </c>
      <c r="J35" s="64" t="s">
        <v>96</v>
      </c>
      <c r="K35" s="64"/>
      <c r="L35" s="64"/>
      <c r="S35" s="289"/>
      <c r="T35" s="290"/>
      <c r="U35" s="290"/>
      <c r="V35" s="291"/>
      <c r="W35" s="78"/>
      <c r="X35" s="284"/>
      <c r="Y35" s="272"/>
      <c r="Z35" s="272"/>
      <c r="AA35" s="287"/>
      <c r="AB35" s="287"/>
      <c r="AC35" s="287"/>
      <c r="AD35" s="287"/>
      <c r="AE35" s="18"/>
      <c r="AF35" s="288" t="s">
        <v>120</v>
      </c>
      <c r="AG35" s="226"/>
      <c r="AH35" s="292"/>
      <c r="AI35" s="292"/>
      <c r="AJ35" s="293"/>
      <c r="AK35" s="294"/>
      <c r="AL35" s="223"/>
      <c r="AM35" s="271"/>
      <c r="AN35" s="272"/>
      <c r="AO35" s="272"/>
      <c r="AP35" s="272"/>
      <c r="AQ35" s="272"/>
      <c r="AR35" s="272"/>
      <c r="AS35" s="235"/>
      <c r="AT35" s="40"/>
      <c r="AU35" s="45"/>
      <c r="AV35" s="46">
        <f t="shared" si="1"/>
      </c>
      <c r="AW35" s="35"/>
      <c r="AZ35" s="43"/>
      <c r="BA35" s="43"/>
      <c r="BG35" s="64"/>
      <c r="BH35" s="64"/>
      <c r="BI35" s="35"/>
      <c r="BJ35" s="35"/>
      <c r="BN35" s="35"/>
      <c r="BO35" s="17"/>
      <c r="BP35" s="18"/>
      <c r="BQ35" s="19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1"/>
      <c r="CD35" s="14"/>
      <c r="CE35" s="14">
        <f t="shared" si="0"/>
      </c>
    </row>
    <row r="36" spans="7:83" ht="13.5">
      <c r="G36" s="283" t="s">
        <v>121</v>
      </c>
      <c r="H36" s="283"/>
      <c r="I36" s="283"/>
      <c r="J36" s="283"/>
      <c r="K36" s="5"/>
      <c r="L36" s="5"/>
      <c r="M36" t="s">
        <v>122</v>
      </c>
      <c r="S36" s="284"/>
      <c r="T36" s="285"/>
      <c r="U36" s="285"/>
      <c r="V36" s="286"/>
      <c r="W36" s="79"/>
      <c r="X36" s="284"/>
      <c r="Y36" s="272"/>
      <c r="Z36" s="272"/>
      <c r="AA36" s="287"/>
      <c r="AB36" s="287"/>
      <c r="AC36" s="287"/>
      <c r="AD36" s="287"/>
      <c r="AE36" s="18">
        <f>IF(AND(AA36="",AC36=""),"",COUNTIF(AA36:AD36,"母語並")*3+COUNTIF(AA36:AD36,"片言")*2+COUNTIF(AA36:AD36,"なまり")*1)</f>
      </c>
      <c r="AF36" s="288"/>
      <c r="AG36" s="226"/>
      <c r="AH36" s="280"/>
      <c r="AI36" s="280"/>
      <c r="AJ36" s="281"/>
      <c r="AK36" s="282"/>
      <c r="AL36" s="281"/>
      <c r="AM36" s="271"/>
      <c r="AN36" s="272"/>
      <c r="AO36" s="272"/>
      <c r="AP36" s="272"/>
      <c r="AQ36" s="272"/>
      <c r="AR36" s="272"/>
      <c r="AS36" s="235"/>
      <c r="AT36" s="40"/>
      <c r="AU36" s="45"/>
      <c r="AV36" s="46">
        <f t="shared" si="1"/>
      </c>
      <c r="AW36" s="35"/>
      <c r="BG36" s="5"/>
      <c r="BH36" s="5"/>
      <c r="BI36" s="35"/>
      <c r="BJ36" s="35"/>
      <c r="BN36" s="35"/>
      <c r="BO36" s="80"/>
      <c r="BP36" s="81"/>
      <c r="BQ36" s="82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83"/>
      <c r="CD36" s="14"/>
      <c r="CE36" s="14">
        <f t="shared" si="0"/>
      </c>
    </row>
    <row r="37" spans="2:83" ht="13.5" customHeight="1">
      <c r="B37" s="273" t="s">
        <v>200</v>
      </c>
      <c r="C37" s="273" t="s">
        <v>220</v>
      </c>
      <c r="D37" s="262" t="s">
        <v>201</v>
      </c>
      <c r="E37" s="262" t="s">
        <v>123</v>
      </c>
      <c r="F37" s="264" t="s">
        <v>124</v>
      </c>
      <c r="G37" s="266" t="s">
        <v>125</v>
      </c>
      <c r="H37" s="266"/>
      <c r="I37" s="260" t="s">
        <v>202</v>
      </c>
      <c r="J37" s="260" t="s">
        <v>203</v>
      </c>
      <c r="K37" s="258" t="s">
        <v>204</v>
      </c>
      <c r="L37" s="258" t="s">
        <v>205</v>
      </c>
      <c r="M37" s="260" t="s">
        <v>130</v>
      </c>
      <c r="N37" s="260" t="s">
        <v>131</v>
      </c>
      <c r="O37" s="260" t="s">
        <v>126</v>
      </c>
      <c r="P37" s="260" t="s">
        <v>127</v>
      </c>
      <c r="Q37" s="260" t="s">
        <v>128</v>
      </c>
      <c r="R37" s="5"/>
      <c r="S37" s="275"/>
      <c r="T37" s="276"/>
      <c r="U37" s="276"/>
      <c r="V37" s="277"/>
      <c r="W37" s="177"/>
      <c r="X37" s="275"/>
      <c r="Y37" s="278"/>
      <c r="Z37" s="278"/>
      <c r="AA37" s="279"/>
      <c r="AB37" s="279"/>
      <c r="AC37" s="279"/>
      <c r="AD37" s="279"/>
      <c r="AE37" s="81">
        <f>IF(AND(AA37="",AC37=""),"",COUNTIF(AA37:AD37,"母語並")*3+COUNTIF(AA37:AD37,"片言")*2+COUNTIF(AA37:AD37,"なまり")*1)</f>
      </c>
      <c r="AF37" s="84" t="s">
        <v>129</v>
      </c>
      <c r="AG37" s="85"/>
      <c r="AH37" s="267"/>
      <c r="AI37" s="268"/>
      <c r="AJ37" s="255"/>
      <c r="AK37" s="269"/>
      <c r="AL37" s="270"/>
      <c r="AM37" s="271"/>
      <c r="AN37" s="272"/>
      <c r="AO37" s="272"/>
      <c r="AP37" s="272"/>
      <c r="AQ37" s="272"/>
      <c r="AR37" s="272"/>
      <c r="AS37" s="235"/>
      <c r="AT37" s="40"/>
      <c r="AU37" s="45"/>
      <c r="AV37" s="46">
        <f t="shared" si="1"/>
      </c>
      <c r="AW37" s="35"/>
      <c r="AX37" s="273" t="s">
        <v>200</v>
      </c>
      <c r="AY37" s="273" t="s">
        <v>220</v>
      </c>
      <c r="AZ37" s="262" t="s">
        <v>201</v>
      </c>
      <c r="BA37" s="262" t="s">
        <v>123</v>
      </c>
      <c r="BB37" s="264" t="s">
        <v>124</v>
      </c>
      <c r="BC37" s="266" t="s">
        <v>125</v>
      </c>
      <c r="BD37" s="266"/>
      <c r="BE37" s="260" t="s">
        <v>202</v>
      </c>
      <c r="BF37" s="260" t="s">
        <v>203</v>
      </c>
      <c r="BG37" s="258" t="s">
        <v>204</v>
      </c>
      <c r="BH37" s="258" t="s">
        <v>205</v>
      </c>
      <c r="BI37" s="260" t="s">
        <v>130</v>
      </c>
      <c r="BJ37" s="260" t="s">
        <v>131</v>
      </c>
      <c r="BK37" s="260" t="s">
        <v>126</v>
      </c>
      <c r="BL37" s="260" t="s">
        <v>127</v>
      </c>
      <c r="BM37" s="260" t="s">
        <v>128</v>
      </c>
      <c r="BN37" s="35"/>
      <c r="BO37" s="246" t="s">
        <v>132</v>
      </c>
      <c r="BP37" s="247"/>
      <c r="BQ37" s="247"/>
      <c r="BR37" s="248"/>
      <c r="BS37" s="9" t="s">
        <v>133</v>
      </c>
      <c r="BT37" s="9" t="s">
        <v>134</v>
      </c>
      <c r="BU37" s="9" t="s">
        <v>135</v>
      </c>
      <c r="BV37" s="246" t="s">
        <v>136</v>
      </c>
      <c r="BW37" s="248"/>
      <c r="BX37" s="9" t="s">
        <v>137</v>
      </c>
      <c r="BY37" s="9" t="s">
        <v>138</v>
      </c>
      <c r="BZ37" s="9" t="s">
        <v>139</v>
      </c>
      <c r="CA37" s="9" t="s">
        <v>140</v>
      </c>
      <c r="CB37" s="9" t="s">
        <v>141</v>
      </c>
      <c r="CC37" s="9" t="s">
        <v>142</v>
      </c>
      <c r="CD37" s="9" t="s">
        <v>143</v>
      </c>
      <c r="CE37" s="189" t="s">
        <v>144</v>
      </c>
    </row>
    <row r="38" spans="2:83" ht="13.5" customHeight="1">
      <c r="B38" s="274"/>
      <c r="C38" s="274"/>
      <c r="D38" s="263"/>
      <c r="E38" s="263"/>
      <c r="F38" s="265"/>
      <c r="G38" s="89" t="s">
        <v>145</v>
      </c>
      <c r="H38" s="89" t="s">
        <v>146</v>
      </c>
      <c r="I38" s="261"/>
      <c r="J38" s="261"/>
      <c r="K38" s="259"/>
      <c r="L38" s="259"/>
      <c r="M38" s="261"/>
      <c r="N38" s="261"/>
      <c r="O38" s="261"/>
      <c r="P38" s="261"/>
      <c r="Q38" s="261"/>
      <c r="R38" s="5"/>
      <c r="S38" s="188" t="s">
        <v>147</v>
      </c>
      <c r="T38" s="90" t="s">
        <v>120</v>
      </c>
      <c r="U38" s="90"/>
      <c r="V38" s="90"/>
      <c r="W38" s="90"/>
      <c r="X38" s="90"/>
      <c r="Y38" s="249" t="s">
        <v>148</v>
      </c>
      <c r="Z38" s="250"/>
      <c r="AA38" s="91" t="s">
        <v>149</v>
      </c>
      <c r="AB38" s="251" t="s">
        <v>117</v>
      </c>
      <c r="AC38" s="252"/>
      <c r="AD38" s="189" t="s">
        <v>5</v>
      </c>
      <c r="AE38" s="253" t="s">
        <v>7</v>
      </c>
      <c r="AF38" s="254"/>
      <c r="AG38" s="92" t="s">
        <v>57</v>
      </c>
      <c r="AH38" s="188" t="s">
        <v>147</v>
      </c>
      <c r="AI38" s="90" t="s">
        <v>120</v>
      </c>
      <c r="AJ38" s="90"/>
      <c r="AK38" s="90"/>
      <c r="AL38" s="90"/>
      <c r="AM38" s="90"/>
      <c r="AN38" s="249" t="s">
        <v>148</v>
      </c>
      <c r="AO38" s="250"/>
      <c r="AP38" s="91" t="s">
        <v>149</v>
      </c>
      <c r="AQ38" s="251" t="s">
        <v>117</v>
      </c>
      <c r="AR38" s="252"/>
      <c r="AS38" s="189" t="s">
        <v>5</v>
      </c>
      <c r="AT38" s="253" t="s">
        <v>7</v>
      </c>
      <c r="AU38" s="255"/>
      <c r="AV38" s="92" t="s">
        <v>57</v>
      </c>
      <c r="AW38" s="35"/>
      <c r="AX38" s="274"/>
      <c r="AY38" s="274"/>
      <c r="AZ38" s="263"/>
      <c r="BA38" s="263"/>
      <c r="BB38" s="265"/>
      <c r="BC38" s="89" t="s">
        <v>145</v>
      </c>
      <c r="BD38" s="89" t="s">
        <v>146</v>
      </c>
      <c r="BE38" s="261"/>
      <c r="BF38" s="261"/>
      <c r="BG38" s="259"/>
      <c r="BH38" s="259"/>
      <c r="BI38" s="261"/>
      <c r="BJ38" s="261"/>
      <c r="BK38" s="261"/>
      <c r="BL38" s="261"/>
      <c r="BM38" s="261"/>
      <c r="BN38" s="35"/>
      <c r="BO38" s="93"/>
      <c r="BP38" s="94"/>
      <c r="BQ38" s="94"/>
      <c r="BR38" s="75"/>
      <c r="BS38" s="95"/>
      <c r="BT38" s="95"/>
      <c r="BU38" s="95"/>
      <c r="BV38" s="256"/>
      <c r="BW38" s="257"/>
      <c r="BX38" s="95"/>
      <c r="BY38" s="95"/>
      <c r="BZ38" s="95"/>
      <c r="CA38" s="95"/>
      <c r="CB38" s="95"/>
      <c r="CC38" s="95"/>
      <c r="CD38" s="95"/>
      <c r="CE38" s="96"/>
    </row>
    <row r="39" spans="2:83" ht="13.5">
      <c r="B39" s="27">
        <f aca="true" t="shared" si="2" ref="B39:B63">SUBSTITUTE(SUBSTITUTE(SUBSTITUTE(SUBSTITUTE(SUBSTITUTE(TRIM(ASC(T39)),"&lt;",""),"&gt;",""),"【",""),"】",""),"･","")</f>
      </c>
      <c r="C39" s="27">
        <f>SUBSTITUTE(SUBSTITUTE(B39,"〈",""),"〉","")</f>
      </c>
      <c r="D39" s="97">
        <f>LEFT(C39,IF(ISERROR(SEARCH(" ",C39))=TRUE,LEN(C39),SEARCH(" ",C39)-1))</f>
      </c>
      <c r="E39" s="178">
        <f>LEFT(D39,3)</f>
      </c>
      <c r="F39" s="98">
        <f aca="true" t="shared" si="3" ref="F39:F63">AD39</f>
      </c>
      <c r="G39" s="98">
        <f aca="true" t="shared" si="4" ref="G39:G63">IF(ISERROR(SEARCH(" ",ASC(Y39)))=TRUE,LEN(Y39),LEN(Y39)-SEARCH(" ",ASC(Y39)))</f>
        <v>0</v>
      </c>
      <c r="H39" s="98">
        <f>IF(ISERROR(SEARCH("-",ASC(Y39))+1)=TRUE,IF(ISERROR(SEARCH("+",ASC(Y39))+1)=TRUE,LEN(ASC(Y39)),LEN(ASC(Y39))-SEARCH("+",ASC(Y39))+1),LEN(ASC(Y39))-SEARCH("-",ASC(Y39))+1)</f>
        <v>0</v>
      </c>
      <c r="I39" s="98">
        <f>IF(H39=LEN(Y39),ASC(RIGHT(Y39,G39)),ASC(LEFT(RIGHT(Y39,G39),LEN(RIGHT(Y39,G39))-H39)))</f>
      </c>
      <c r="J39" s="99">
        <f aca="true" t="shared" si="5" ref="J39:J63">IF(LEN(Y39)=H39,0,RIGHT(Y39,H39))</f>
        <v>0</v>
      </c>
      <c r="K39" s="99" t="str">
        <f>IF(OR(AB39="",AA39="",Y39=""),"ー",IF(ISERROR(VLOOKUP(I39,D$39:F$63,3,FALSE))=TRUE,IF(ISERROR(VLOOKUP(I39,AZ$39:BB$63,3,FALSE)=TRUE),"E",VLOOKUP(I39,AZ$39:BB$63,3,FALSE)+J39),VLOOKUP(I39,D$39:F$63,3,FALSE)+J39))</f>
        <v>ー</v>
      </c>
      <c r="L39" s="99" t="str">
        <f>IF(OR(AB39="",AA39="",Y39=""),"ー",IF(ISERROR(VLOOKUP(LEFT(I39,3),E$39:F$63,2,FALSE))=TRUE,IF(ISERROR(VLOOKUP(LEFT(I39,3),BA$39:BB$63,2,FALSE)=TRUE),"E",VLOOKUP(LEFT(I39,3),BA$39:BB$63,2,FALSE)+J39),VLOOKUP(LEFT(I39,3),E$39:F$63,2,FALSE)+J39))</f>
        <v>ー</v>
      </c>
      <c r="M39" s="98" t="str">
        <f>IF(OR(K39="E",K39="ー"),IF(L39="E","E",L39),K39)</f>
        <v>ー</v>
      </c>
      <c r="N39" s="100" t="str">
        <f aca="true" t="shared" si="6" ref="N39:N63">IF(LEFT(Y39,2)="体力",$V$7,IF(LEFT(Y39,2)="敏捷",$V$9,IF(LEFT(Y39,2)="知力",$V$11,IF(LEFT(Y39,2)="生命",$V$13,IF(LEFT(Y39,2)="意志",$V$17,IF(LEFT(Y39,2)="知覚",$V$19,"テクニック"))))))</f>
        <v>テクニック</v>
      </c>
      <c r="O39" s="98">
        <f aca="true" t="shared" si="7" ref="O39:O63">IF(AD39="","",IF(AD39&lt;IF(AA39="","",IF(AA39="易",N39,IF(AA39="並",N39-1,IF(AA39="難",N39-2,N39-3)))),"E",IF(AD39-IF(AA39="","",IF(AA39="易",N39,IF(AA39="並",N39-1,IF(AA39="難",N39-2,N39-3))))=0,1,IF(AD39-IF(AA39="","",IF(AA39="易",N39,IF(AA39="並",N39-1,IF(AA39="難",N39-2,N39-3))))=1,2,(AD39-IF(AA39="","",IF(AA39="易",N39,IF(AA39="並",N39-1,IF(AA39="難",N39-2,N39-3)))))*4-4))))</f>
      </c>
      <c r="P39" s="98" t="e">
        <f aca="true" t="shared" si="8" ref="P39:P63">IF(M39="E",0,IF(M39&lt;IF(AA39="","",IF(AA39="易",N39,IF(AA39="並",N39-1,IF(AA39="難",N39-2,N39-3)))),"0",IF(M39-IF(AA39="","",IF(AA39="易",N39,IF(AA39="並",N39-1,IF(AA39="難",N39-2,N39-3))))=0,1,IF(M39-IF(AA39="","",IF(AA39="易",N39,IF(AA39="並",N39-1,IF(AA39="難",N39-2,N39-3))))=1,2,(M39-IF(AA39="","",IF(AA39="易",N39,IF(AA39="並",N39-1,IF(AA39="難",N39-2,N39-3)))))*4-4))))</f>
        <v>#VALUE!</v>
      </c>
      <c r="Q39" s="101">
        <f>IF(AA39="並",AB39,IF(AND(AA39="難",AB39=0),0,IF(AA39="難",AB39+1,"")))</f>
      </c>
      <c r="R39" s="102"/>
      <c r="S39" s="103">
        <v>1</v>
      </c>
      <c r="T39" s="241"/>
      <c r="U39" s="242"/>
      <c r="V39" s="242"/>
      <c r="W39" s="242"/>
      <c r="X39" s="243"/>
      <c r="Y39" s="244"/>
      <c r="Z39" s="245"/>
      <c r="AA39" s="105"/>
      <c r="AB39" s="238"/>
      <c r="AC39" s="233"/>
      <c r="AD39" s="105">
        <f aca="true" t="shared" si="9" ref="AD39:AD62">IF(AB39="","",IF(N39="テクニック",M39+AB39,N39+AB39))</f>
      </c>
      <c r="AE39" s="239"/>
      <c r="AF39" s="240"/>
      <c r="AG39" s="96">
        <f aca="true" t="shared" si="10" ref="AG39:AG62">IF(N39="テクニック",Q39,IF(OR(AD39="",AA39=""),"",O39-IF(ISERROR(P39)=TRUE,0,P39)))</f>
      </c>
      <c r="AH39" s="103">
        <v>25</v>
      </c>
      <c r="AI39" s="241"/>
      <c r="AJ39" s="242"/>
      <c r="AK39" s="242"/>
      <c r="AL39" s="242"/>
      <c r="AM39" s="243"/>
      <c r="AN39" s="244"/>
      <c r="AO39" s="245"/>
      <c r="AP39" s="105"/>
      <c r="AQ39" s="238"/>
      <c r="AR39" s="233"/>
      <c r="AS39" s="105">
        <f>IF(AQ39="","",IF(BJ39="テクニック",BI39+AQ39,BJ39+AQ39))</f>
      </c>
      <c r="AT39" s="239"/>
      <c r="AU39" s="240"/>
      <c r="AV39" s="42">
        <f aca="true" t="shared" si="11" ref="AV39:AV44">IF(BJ39="テクニック",BM39,IF(OR(AS39="",AP39=""),"",BK39-IF(ISERROR(BL39)=TRUE,0,BL39)))</f>
      </c>
      <c r="AW39" s="35"/>
      <c r="AX39" s="193">
        <f>SUBSTITUTE(SUBSTITUTE(SUBSTITUTE(SUBSTITUTE(SUBSTITUTE(TRIM(ASC(AI39)),"&lt;",""),"&gt;",""),"【",""),"】",""),"･","")</f>
      </c>
      <c r="AY39" s="27">
        <f>SUBSTITUTE(SUBSTITUTE(AX39,"〈",""),"〉","")</f>
      </c>
      <c r="AZ39" s="193">
        <f>LEFT(AY39,IF(ISERROR(SEARCH(" ",AY39))=TRUE,LEN(AY39),SEARCH(" ",AY39)-1))</f>
      </c>
      <c r="BA39" s="194">
        <f>LEFT(AZ39,3)</f>
      </c>
      <c r="BB39" s="195">
        <f>AS39</f>
      </c>
      <c r="BC39" s="195">
        <f aca="true" t="shared" si="12" ref="BC39:BC63">IF(ISERROR(SEARCH(" ",ASC(AN39)))=TRUE,LEN(AN39),LEN(AN39)-SEARCH(" ",ASC(AN39)))</f>
        <v>0</v>
      </c>
      <c r="BD39" s="195">
        <f>IF(ISERROR(SEARCH("-",ASC(AN39))+1)=TRUE,IF(ISERROR(SEARCH("+",ASC(AN39))+1)=TRUE,LEN(ASC(AN39)),LEN(ASC(AN39))-SEARCH("+",ASC(AN39))+1),LEN(ASC(AN39))-SEARCH("-",ASC(AN39))+1)</f>
        <v>0</v>
      </c>
      <c r="BE39" s="195">
        <f>IF(BD39=LEN(AN39),ASC(RIGHT(AN39,BC39)),ASC(LEFT(RIGHT(AN39,BC39),LEN(RIGHT(AN39,BC39))-BD39)))</f>
      </c>
      <c r="BF39" s="196">
        <f>IF(LEN(AN39)=BD39,0,RIGHT(AN39,BD39))</f>
        <v>0</v>
      </c>
      <c r="BG39" s="196" t="str">
        <f>IF(OR(AP39="",AQ39="",AN39=""),"ー",IF(ISERROR(VLOOKUP(BE39,AZ39:BB63,3,FALSE))=TRUE,IF(ISERROR(VLOOKUP(BE39,D39:F63,3,FALSE)=TRUE),"E",VLOOKUP(BE39,D39:F63,3,FALSE)+BF39),VLOOKUP(BE39,AZ39:BB63,3,FALSE)+BF39))</f>
        <v>ー</v>
      </c>
      <c r="BH39" s="196" t="str">
        <f>IF(OR(AP39="",AQ39="",AN39=""),"ー",IF(ISERROR(VLOOKUP(LEFT(BE39,3),BA39:BB63,2,FALSE))=TRUE,IF(ISERROR(VLOOKUP(LEFT(BE39,3),E39:F63,2,FALSE)=TRUE),"E",VLOOKUP(LEFT(BE39,3),E39:F63,2,FALSE)+BF39),VLOOKUP(LEFT(BE39,3),BA39:BB63,2,FALSE)+BF39))</f>
        <v>ー</v>
      </c>
      <c r="BI39" s="195" t="str">
        <f>IF(OR(BG39="E",BG39="ー"),IF(BH39="E","E",BH39),BG39)</f>
        <v>ー</v>
      </c>
      <c r="BJ39" s="197" t="str">
        <f aca="true" t="shared" si="13" ref="BJ39:BJ63">IF(LEFT(AN39,2)="体力",$V$7,IF(LEFT(AN39,2)="敏捷",$V$9,IF(LEFT(AN39,2)="知力",$V$11,IF(LEFT(AN39,2)="生命",$V$13,IF(LEFT(AN39,2)="意志",$V$17,IF(LEFT(AN39,2)="知覚",$V$19,"テクニック"))))))</f>
        <v>テクニック</v>
      </c>
      <c r="BK39" s="195">
        <f>IF(AS39="","",IF(AS39&lt;IF(AP39="","",IF(AP39="易",BJ39,IF(AP39="並",BJ39-1,IF(AP39="難",BJ39-2,BJ39-3)))),"E",IF(AS39-IF(AP39="","",IF(AP39="易",BJ39,IF(AP39="並",BJ39-1,IF(AP39="難",BJ39-2,BJ39-3))))=0,1,IF(AS39-IF(AP39="","",IF(AP39="易",BJ39,IF(AP39="並",BJ39-1,IF(AP39="難",BJ39-2,BJ39-3))))=1,2,(AS39-IF(AP39="","",IF(AP39="易",BJ39,IF(AP39="並",BJ39-1,IF(AP39="難",BJ39-2,BJ39-3)))))*4-4))))</f>
      </c>
      <c r="BL39" s="195" t="e">
        <f>IF(BI39="E",0,IF(BI39&lt;IF(AP39="","",IF(AP39="易",BJ39,IF(AP39="並",BJ39-1,IF(AP39="難",BJ39-2,BJ39-3)))),"0",IF(BI39-IF(AP39="","",IF(AP39="易",BJ39,IF(AP39="並",BJ39-1,IF(AP39="難",BJ39-2,BJ39-3))))=0,1,IF(BI39-IF(AP39="","",IF(AP39="易",BJ39,IF(AP39="並",BJ39-1,IF(AP39="難",BJ39-2,BJ39-3))))=1,2,(BI39-IF(AP39="","",IF(AP39="易",BJ39,IF(AP39="並",BJ39-1,IF(AP39="難",BJ39-2,BJ39-3)))))*4-4))))</f>
        <v>#VALUE!</v>
      </c>
      <c r="BM39" s="198">
        <f>IF(AP39="並",AQ39,IF(AND(AP39="難",AQ39=0),0,IF(AP39="難",AQ39+1,"")))</f>
      </c>
      <c r="BN39" s="35"/>
      <c r="BO39" s="17"/>
      <c r="BP39" s="20"/>
      <c r="BQ39" s="20"/>
      <c r="BR39" s="18"/>
      <c r="BS39" s="19"/>
      <c r="BT39" s="19"/>
      <c r="BU39" s="19"/>
      <c r="BV39" s="234"/>
      <c r="BW39" s="235"/>
      <c r="BX39" s="19"/>
      <c r="BY39" s="19"/>
      <c r="BZ39" s="19"/>
      <c r="CA39" s="19"/>
      <c r="CB39" s="19"/>
      <c r="CC39" s="19"/>
      <c r="CD39" s="19"/>
      <c r="CE39" s="19"/>
    </row>
    <row r="40" spans="2:83" ht="13.5">
      <c r="B40" s="27">
        <f t="shared" si="2"/>
      </c>
      <c r="C40" s="27">
        <f aca="true" t="shared" si="14" ref="C40:C63">SUBSTITUTE(SUBSTITUTE(B40,"〈",""),"〉","")</f>
      </c>
      <c r="D40" s="97">
        <f aca="true" t="shared" si="15" ref="D40:D63">LEFT(C40,IF(ISERROR(SEARCH(" ",C40))=TRUE,LEN(C40),SEARCH(" ",C40)-1))</f>
      </c>
      <c r="E40" s="178">
        <f aca="true" t="shared" si="16" ref="E40:E63">LEFT(D40,3)</f>
      </c>
      <c r="F40" s="98">
        <f t="shared" si="3"/>
      </c>
      <c r="G40" s="98">
        <f t="shared" si="4"/>
        <v>0</v>
      </c>
      <c r="H40" s="98">
        <f>IF(ISERROR(SEARCH("-",ASC(Y40))+1)=TRUE,IF(ISERROR(SEARCH("+",ASC(Y40))+1)=TRUE,LEN(ASC(Y40)),LEN(ASC(Y40))-SEARCH("+",ASC(Y40))+1),LEN(ASC(Y40))-SEARCH("-",ASC(Y40))+1)</f>
        <v>0</v>
      </c>
      <c r="I40" s="98">
        <f aca="true" t="shared" si="17" ref="I40:I63">IF(H40=LEN(Y40),ASC(RIGHT(Y40,G40)),ASC(LEFT(RIGHT(Y40,G40),LEN(RIGHT(Y40,G40))-H40)))</f>
      </c>
      <c r="J40" s="99">
        <f t="shared" si="5"/>
        <v>0</v>
      </c>
      <c r="K40" s="99" t="str">
        <f aca="true" t="shared" si="18" ref="K40:K63">IF(OR(AB40="",AA40="",Y40=""),"ー",IF(ISERROR(VLOOKUP(I40,D$39:F$63,3,FALSE))=TRUE,IF(ISERROR(VLOOKUP(I40,AZ$39:BB$63,3,FALSE)=TRUE),"E",VLOOKUP(I40,AZ$39:BB$63,3,FALSE)+J40),VLOOKUP(I40,D$39:F$63,3,FALSE)+J40))</f>
        <v>ー</v>
      </c>
      <c r="L40" s="99" t="str">
        <f aca="true" t="shared" si="19" ref="L40:L63">IF(OR(AB40="",AA40="",Y40=""),"ー",IF(ISERROR(VLOOKUP(LEFT(I40,3),E$39:F$63,2,FALSE))=TRUE,IF(ISERROR(VLOOKUP(LEFT(I40,3),BA$39:BB$63,2,FALSE)=TRUE),"E",VLOOKUP(LEFT(I40,3),BA$39:BB$63,2,FALSE)+J40),VLOOKUP(LEFT(I40,3),E$39:F$63,2,FALSE)+J40))</f>
        <v>ー</v>
      </c>
      <c r="M40" s="98" t="str">
        <f>IF(OR(K40="E",K40="ー"),IF(L40="E","E",L40),K40)</f>
        <v>ー</v>
      </c>
      <c r="N40" s="100" t="str">
        <f t="shared" si="6"/>
        <v>テクニック</v>
      </c>
      <c r="O40" s="98">
        <f t="shared" si="7"/>
      </c>
      <c r="P40" s="98" t="e">
        <f t="shared" si="8"/>
        <v>#VALUE!</v>
      </c>
      <c r="Q40" s="101">
        <f>IF(AA40="並",AB40,IF(AND(AA40="難",AB40=0),0,IF(AA40="難",AB40+1,"")))</f>
      </c>
      <c r="R40" s="102"/>
      <c r="S40" s="107">
        <v>2</v>
      </c>
      <c r="T40" s="217"/>
      <c r="U40" s="218"/>
      <c r="V40" s="218"/>
      <c r="W40" s="218"/>
      <c r="X40" s="219"/>
      <c r="Y40" s="220"/>
      <c r="Z40" s="221"/>
      <c r="AA40" s="105"/>
      <c r="AB40" s="222"/>
      <c r="AC40" s="223"/>
      <c r="AD40" s="105">
        <f>IF(AB40="","",IF(N40="テクニック",M40+AB40,N40+AB40))</f>
      </c>
      <c r="AE40" s="224"/>
      <c r="AF40" s="225"/>
      <c r="AG40" s="42">
        <f t="shared" si="10"/>
      </c>
      <c r="AH40" s="107">
        <v>26</v>
      </c>
      <c r="AI40" s="217"/>
      <c r="AJ40" s="218"/>
      <c r="AK40" s="218"/>
      <c r="AL40" s="218"/>
      <c r="AM40" s="219"/>
      <c r="AN40" s="220"/>
      <c r="AO40" s="221"/>
      <c r="AP40" s="105"/>
      <c r="AQ40" s="222"/>
      <c r="AR40" s="223"/>
      <c r="AS40" s="105">
        <f aca="true" t="shared" si="20" ref="AS40:AS62">IF(AQ40="","",IF(BJ40="テクニック",BI40+AQ40,BJ40+AQ40))</f>
      </c>
      <c r="AT40" s="224"/>
      <c r="AU40" s="225"/>
      <c r="AV40" s="46">
        <f t="shared" si="11"/>
      </c>
      <c r="AW40" s="35"/>
      <c r="AX40" s="97">
        <f>SUBSTITUTE(SUBSTITUTE(SUBSTITUTE(SUBSTITUTE(SUBSTITUTE(TRIM(ASC(AI40)),"&lt;",""),"&gt;",""),"【",""),"】",""),"･","")</f>
      </c>
      <c r="AY40" s="27">
        <f aca="true" t="shared" si="21" ref="AY40:AY63">SUBSTITUTE(SUBSTITUTE(AX40,"〈",""),"〉","")</f>
      </c>
      <c r="AZ40" s="97">
        <f aca="true" t="shared" si="22" ref="AZ40:AZ63">LEFT(AY40,IF(ISERROR(SEARCH(" ",AY40))=TRUE,LEN(AY40),SEARCH(" ",AY40)-1))</f>
      </c>
      <c r="BA40" s="178">
        <f>LEFT(AZ40,3)</f>
      </c>
      <c r="BB40" s="98">
        <f aca="true" t="shared" si="23" ref="BB40:BB63">AS40</f>
      </c>
      <c r="BC40" s="98">
        <f t="shared" si="12"/>
        <v>0</v>
      </c>
      <c r="BD40" s="98">
        <f>IF(ISERROR(SEARCH("-",ASC(AN40))+1)=TRUE,IF(ISERROR(SEARCH("+",ASC(AN40))+1)=TRUE,LEN(ASC(AN40)),LEN(ASC(AN40))-SEARCH("+",ASC(AN40))+1),LEN(ASC(AN40))-SEARCH("-",ASC(AN40))+1)</f>
        <v>0</v>
      </c>
      <c r="BE40" s="98">
        <f>IF(BD40=LEN(AN40),ASC(RIGHT(AN40,BC40)),ASC(LEFT(RIGHT(AN40,BC40),LEN(RIGHT(AN40,BC40))-BD40)))</f>
      </c>
      <c r="BF40" s="99">
        <f aca="true" t="shared" si="24" ref="BF40:BF63">IF(LEN(AN40)=BD40,0,RIGHT(AN40,BD40))</f>
        <v>0</v>
      </c>
      <c r="BG40" s="99" t="str">
        <f aca="true" t="shared" si="25" ref="BG40:BG63">IF(OR(AP40="",AQ40="",AN40=""),"ー",IF(ISERROR(VLOOKUP(BE40,AZ40:BB64,3,FALSE))=TRUE,IF(ISERROR(VLOOKUP(BE40,D40:F64,3,FALSE)=TRUE),"E",VLOOKUP(BE40,D40:F64,3,FALSE)+BF40),VLOOKUP(BE40,AZ40:BB64,3,FALSE)+BF40))</f>
        <v>ー</v>
      </c>
      <c r="BH40" s="99" t="str">
        <f aca="true" t="shared" si="26" ref="BH40:BH63">IF(OR(AP40="",AQ40="",AN40=""),"ー",IF(ISERROR(VLOOKUP(LEFT(BE40,3),BA40:BB64,2,FALSE))=TRUE,IF(ISERROR(VLOOKUP(LEFT(BE40,3),E40:F64,2,FALSE)=TRUE),"E",VLOOKUP(LEFT(BE40,3),E40:F64,2,FALSE)+BF40),VLOOKUP(LEFT(BE40,3),BA40:BB64,2,FALSE)+BF40))</f>
        <v>ー</v>
      </c>
      <c r="BI40" s="98" t="str">
        <f>IF(OR(BG40="E",BG40="ー"),IF(BH40="E","E",BH40),BG40)</f>
        <v>ー</v>
      </c>
      <c r="BJ40" s="100" t="str">
        <f t="shared" si="13"/>
        <v>テクニック</v>
      </c>
      <c r="BK40" s="98">
        <f aca="true" t="shared" si="27" ref="BK40:BK63">IF(AS40="","",IF(AS40&lt;IF(AP40="","",IF(AP40="易",BJ40,IF(AP40="並",BJ40-1,IF(AP40="難",BJ40-2,BJ40-3)))),"E",IF(AS40-IF(AP40="","",IF(AP40="易",BJ40,IF(AP40="並",BJ40-1,IF(AP40="難",BJ40-2,BJ40-3))))=0,1,IF(AS40-IF(AP40="","",IF(AP40="易",BJ40,IF(AP40="並",BJ40-1,IF(AP40="難",BJ40-2,BJ40-3))))=1,2,(AS40-IF(AP40="","",IF(AP40="易",BJ40,IF(AP40="並",BJ40-1,IF(AP40="難",BJ40-2,BJ40-3)))))*4-4))))</f>
      </c>
      <c r="BL40" s="98" t="e">
        <f aca="true" t="shared" si="28" ref="BL40:BL63">IF(BI40="E",0,IF(BI40&lt;IF(AP40="","",IF(AP40="易",BJ40,IF(AP40="並",BJ40-1,IF(AP40="難",BJ40-2,BJ40-3)))),"0",IF(BI40-IF(AP40="","",IF(AP40="易",BJ40,IF(AP40="並",BJ40-1,IF(AP40="難",BJ40-2,BJ40-3))))=0,1,IF(BI40-IF(AP40="","",IF(AP40="易",BJ40,IF(AP40="並",BJ40-1,IF(AP40="難",BJ40-2,BJ40-3))))=1,2,(BI40-IF(AP40="","",IF(AP40="易",BJ40,IF(AP40="並",BJ40-1,IF(AP40="難",BJ40-2,BJ40-3)))))*4-4))))</f>
        <v>#VALUE!</v>
      </c>
      <c r="BM40" s="101">
        <f aca="true" t="shared" si="29" ref="BM40:BM63">IF(AP40="並",AQ40,IF(AND(AP40="難",AQ40=0),0,IF(AP40="難",AQ40+1,"")))</f>
      </c>
      <c r="BN40" s="102"/>
      <c r="BO40" s="17"/>
      <c r="BP40" s="20"/>
      <c r="BQ40" s="20"/>
      <c r="BR40" s="18"/>
      <c r="BS40" s="19"/>
      <c r="BT40" s="19"/>
      <c r="BU40" s="19"/>
      <c r="BV40" s="234"/>
      <c r="BW40" s="235"/>
      <c r="BX40" s="19"/>
      <c r="BY40" s="19"/>
      <c r="BZ40" s="19"/>
      <c r="CA40" s="19"/>
      <c r="CB40" s="19"/>
      <c r="CC40" s="19"/>
      <c r="CD40" s="19"/>
      <c r="CE40" s="19"/>
    </row>
    <row r="41" spans="2:83" ht="13.5">
      <c r="B41" s="27">
        <f t="shared" si="2"/>
      </c>
      <c r="C41" s="27">
        <f t="shared" si="14"/>
      </c>
      <c r="D41" s="97">
        <f t="shared" si="15"/>
      </c>
      <c r="E41" s="178">
        <f t="shared" si="16"/>
      </c>
      <c r="F41" s="98">
        <f t="shared" si="3"/>
      </c>
      <c r="G41" s="98">
        <f>IF(ISERROR(SEARCH(" ",ASC(Y41)))=TRUE,LEN(Y41),LEN(Y41)-SEARCH(" ",ASC(Y41)))</f>
        <v>0</v>
      </c>
      <c r="H41" s="98">
        <f aca="true" t="shared" si="30" ref="H41:H63">IF(ISERROR(SEARCH("-",ASC(Y41))+1)=TRUE,IF(ISERROR(SEARCH("+",ASC(Y41))+1)=TRUE,LEN(ASC(Y41)),LEN(ASC(Y41))-SEARCH("+",ASC(Y41))+1),LEN(ASC(Y41))-SEARCH("-",ASC(Y41))+1)</f>
        <v>0</v>
      </c>
      <c r="I41" s="98">
        <f t="shared" si="17"/>
      </c>
      <c r="J41" s="99">
        <f t="shared" si="5"/>
        <v>0</v>
      </c>
      <c r="K41" s="99" t="str">
        <f t="shared" si="18"/>
        <v>ー</v>
      </c>
      <c r="L41" s="99" t="str">
        <f t="shared" si="19"/>
        <v>ー</v>
      </c>
      <c r="M41" s="98" t="str">
        <f aca="true" t="shared" si="31" ref="M41:M63">IF(OR(K41="E",K41="ー"),IF(L41="E","E",L41),K41)</f>
        <v>ー</v>
      </c>
      <c r="N41" s="100" t="str">
        <f t="shared" si="6"/>
        <v>テクニック</v>
      </c>
      <c r="O41" s="98">
        <f t="shared" si="7"/>
      </c>
      <c r="P41" s="98" t="e">
        <f t="shared" si="8"/>
        <v>#VALUE!</v>
      </c>
      <c r="Q41" s="101">
        <f aca="true" t="shared" si="32" ref="Q41:Q63">IF(AA41="並",AB41,IF(AND(AA41="難",AB41=0),0,IF(AA41="難",AB41+1,"")))</f>
      </c>
      <c r="R41" s="102"/>
      <c r="S41" s="107">
        <v>3</v>
      </c>
      <c r="T41" s="217"/>
      <c r="U41" s="218"/>
      <c r="V41" s="218"/>
      <c r="W41" s="218"/>
      <c r="X41" s="219"/>
      <c r="Y41" s="220"/>
      <c r="Z41" s="221"/>
      <c r="AA41" s="105"/>
      <c r="AB41" s="222"/>
      <c r="AC41" s="223"/>
      <c r="AD41" s="105">
        <f t="shared" si="9"/>
      </c>
      <c r="AE41" s="224"/>
      <c r="AF41" s="225"/>
      <c r="AG41" s="42">
        <f t="shared" si="10"/>
      </c>
      <c r="AH41" s="107">
        <v>27</v>
      </c>
      <c r="AI41" s="217"/>
      <c r="AJ41" s="218"/>
      <c r="AK41" s="218"/>
      <c r="AL41" s="218"/>
      <c r="AM41" s="219"/>
      <c r="AN41" s="220"/>
      <c r="AO41" s="221"/>
      <c r="AP41" s="105"/>
      <c r="AQ41" s="222"/>
      <c r="AR41" s="223"/>
      <c r="AS41" s="105">
        <f t="shared" si="20"/>
      </c>
      <c r="AT41" s="224"/>
      <c r="AU41" s="225"/>
      <c r="AV41" s="46">
        <f t="shared" si="11"/>
      </c>
      <c r="AW41" s="35"/>
      <c r="AX41" s="97">
        <f aca="true" t="shared" si="33" ref="AX41:AX63">SUBSTITUTE(SUBSTITUTE(SUBSTITUTE(SUBSTITUTE(SUBSTITUTE(TRIM(ASC(AI41)),"&lt;",""),"&gt;",""),"【",""),"】",""),"･","")</f>
      </c>
      <c r="AY41" s="27">
        <f t="shared" si="21"/>
      </c>
      <c r="AZ41" s="97">
        <f t="shared" si="22"/>
      </c>
      <c r="BA41" s="178">
        <f aca="true" t="shared" si="34" ref="BA41:BA63">LEFT(AZ41,3)</f>
      </c>
      <c r="BB41" s="98">
        <f t="shared" si="23"/>
      </c>
      <c r="BC41" s="98">
        <f t="shared" si="12"/>
        <v>0</v>
      </c>
      <c r="BD41" s="98">
        <f aca="true" t="shared" si="35" ref="BD41:BD63">IF(ISERROR(SEARCH("-",ASC(AN41))+1)=TRUE,IF(ISERROR(SEARCH("+",ASC(AN41))+1)=TRUE,LEN(ASC(AN41)),LEN(ASC(AN41))-SEARCH("+",ASC(AN41))+1),LEN(ASC(AN41))-SEARCH("-",ASC(AN41))+1)</f>
        <v>0</v>
      </c>
      <c r="BE41" s="98">
        <f>IF(BD41=LEN(AN41),ASC(RIGHT(AN41,BC41)),ASC(LEFT(RIGHT(AN41,BC41),LEN(RIGHT(AN41,BC41))-BD41)))</f>
      </c>
      <c r="BF41" s="99">
        <f t="shared" si="24"/>
        <v>0</v>
      </c>
      <c r="BG41" s="99" t="str">
        <f t="shared" si="25"/>
        <v>ー</v>
      </c>
      <c r="BH41" s="99" t="str">
        <f t="shared" si="26"/>
        <v>ー</v>
      </c>
      <c r="BI41" s="98" t="str">
        <f aca="true" t="shared" si="36" ref="BI41:BI63">IF(OR(BG41="E",BG41="ー"),IF(BH41="E","E",BH41),BG41)</f>
        <v>ー</v>
      </c>
      <c r="BJ41" s="100" t="str">
        <f t="shared" si="13"/>
        <v>テクニック</v>
      </c>
      <c r="BK41" s="98">
        <f t="shared" si="27"/>
      </c>
      <c r="BL41" s="98" t="e">
        <f t="shared" si="28"/>
        <v>#VALUE!</v>
      </c>
      <c r="BM41" s="101">
        <f t="shared" si="29"/>
      </c>
      <c r="BN41" s="102"/>
      <c r="BO41" s="17"/>
      <c r="BP41" s="20"/>
      <c r="BQ41" s="20"/>
      <c r="BR41" s="18"/>
      <c r="BS41" s="19"/>
      <c r="BT41" s="19"/>
      <c r="BU41" s="19"/>
      <c r="BV41" s="234"/>
      <c r="BW41" s="235"/>
      <c r="BX41" s="19"/>
      <c r="BY41" s="19"/>
      <c r="BZ41" s="19"/>
      <c r="CA41" s="19"/>
      <c r="CB41" s="19"/>
      <c r="CC41" s="19"/>
      <c r="CD41" s="19"/>
      <c r="CE41" s="19"/>
    </row>
    <row r="42" spans="2:83" ht="13.5">
      <c r="B42" s="27">
        <f t="shared" si="2"/>
      </c>
      <c r="C42" s="27">
        <f t="shared" si="14"/>
      </c>
      <c r="D42" s="97">
        <f t="shared" si="15"/>
      </c>
      <c r="E42" s="178">
        <f t="shared" si="16"/>
      </c>
      <c r="F42" s="98">
        <f t="shared" si="3"/>
      </c>
      <c r="G42" s="98">
        <f>IF(ISERROR(SEARCH(" ",ASC(Y42)))=TRUE,LEN(Y42),LEN(Y42)-SEARCH(" ",ASC(Y42)))</f>
        <v>0</v>
      </c>
      <c r="H42" s="98">
        <f t="shared" si="30"/>
        <v>0</v>
      </c>
      <c r="I42" s="98">
        <f t="shared" si="17"/>
      </c>
      <c r="J42" s="99">
        <f t="shared" si="5"/>
        <v>0</v>
      </c>
      <c r="K42" s="99" t="str">
        <f t="shared" si="18"/>
        <v>ー</v>
      </c>
      <c r="L42" s="99" t="str">
        <f t="shared" si="19"/>
        <v>ー</v>
      </c>
      <c r="M42" s="98" t="str">
        <f t="shared" si="31"/>
        <v>ー</v>
      </c>
      <c r="N42" s="100" t="str">
        <f t="shared" si="6"/>
        <v>テクニック</v>
      </c>
      <c r="O42" s="98">
        <f t="shared" si="7"/>
      </c>
      <c r="P42" s="98" t="e">
        <f t="shared" si="8"/>
        <v>#VALUE!</v>
      </c>
      <c r="Q42" s="101">
        <f t="shared" si="32"/>
      </c>
      <c r="R42" s="102"/>
      <c r="S42" s="107">
        <v>4</v>
      </c>
      <c r="T42" s="217"/>
      <c r="U42" s="218"/>
      <c r="V42" s="218"/>
      <c r="W42" s="218"/>
      <c r="X42" s="219"/>
      <c r="Y42" s="220"/>
      <c r="Z42" s="221"/>
      <c r="AA42" s="105"/>
      <c r="AB42" s="222"/>
      <c r="AC42" s="223"/>
      <c r="AD42" s="105">
        <f t="shared" si="9"/>
      </c>
      <c r="AE42" s="224"/>
      <c r="AF42" s="225"/>
      <c r="AG42" s="42">
        <f t="shared" si="10"/>
      </c>
      <c r="AH42" s="107">
        <v>28</v>
      </c>
      <c r="AI42" s="217"/>
      <c r="AJ42" s="218"/>
      <c r="AK42" s="218"/>
      <c r="AL42" s="218"/>
      <c r="AM42" s="219"/>
      <c r="AN42" s="220"/>
      <c r="AO42" s="221"/>
      <c r="AP42" s="105"/>
      <c r="AQ42" s="222"/>
      <c r="AR42" s="223"/>
      <c r="AS42" s="105">
        <f t="shared" si="20"/>
      </c>
      <c r="AT42" s="224"/>
      <c r="AU42" s="225"/>
      <c r="AV42" s="46">
        <f t="shared" si="11"/>
      </c>
      <c r="AW42" s="35"/>
      <c r="AX42" s="97">
        <f t="shared" si="33"/>
      </c>
      <c r="AY42" s="27">
        <f t="shared" si="21"/>
      </c>
      <c r="AZ42" s="97">
        <f t="shared" si="22"/>
      </c>
      <c r="BA42" s="178">
        <f t="shared" si="34"/>
      </c>
      <c r="BB42" s="98">
        <f>AS42</f>
      </c>
      <c r="BC42" s="98">
        <f t="shared" si="12"/>
        <v>0</v>
      </c>
      <c r="BD42" s="98">
        <f t="shared" si="35"/>
        <v>0</v>
      </c>
      <c r="BE42" s="98">
        <f>IF(BD42=LEN(AN42),ASC(RIGHT(AN42,BC42)),ASC(LEFT(RIGHT(AN42,BC42),LEN(RIGHT(AN42,BC42))-BD42)))</f>
      </c>
      <c r="BF42" s="99">
        <f t="shared" si="24"/>
        <v>0</v>
      </c>
      <c r="BG42" s="99" t="str">
        <f t="shared" si="25"/>
        <v>ー</v>
      </c>
      <c r="BH42" s="99" t="str">
        <f t="shared" si="26"/>
        <v>ー</v>
      </c>
      <c r="BI42" s="98" t="str">
        <f t="shared" si="36"/>
        <v>ー</v>
      </c>
      <c r="BJ42" s="100" t="str">
        <f t="shared" si="13"/>
        <v>テクニック</v>
      </c>
      <c r="BK42" s="98">
        <f t="shared" si="27"/>
      </c>
      <c r="BL42" s="98" t="e">
        <f t="shared" si="28"/>
        <v>#VALUE!</v>
      </c>
      <c r="BM42" s="101">
        <f t="shared" si="29"/>
      </c>
      <c r="BN42" s="102"/>
      <c r="BO42" s="80"/>
      <c r="BP42" s="65"/>
      <c r="BQ42" s="65"/>
      <c r="BR42" s="81"/>
      <c r="BS42" s="82"/>
      <c r="BT42" s="82"/>
      <c r="BU42" s="82"/>
      <c r="BV42" s="236"/>
      <c r="BW42" s="237"/>
      <c r="BX42" s="82"/>
      <c r="BY42" s="82"/>
      <c r="BZ42" s="82"/>
      <c r="CA42" s="82"/>
      <c r="CB42" s="82"/>
      <c r="CC42" s="82"/>
      <c r="CD42" s="82"/>
      <c r="CE42" s="82"/>
    </row>
    <row r="43" spans="2:83" ht="13.5">
      <c r="B43" s="27">
        <f t="shared" si="2"/>
      </c>
      <c r="C43" s="27">
        <f t="shared" si="14"/>
      </c>
      <c r="D43" s="97">
        <f t="shared" si="15"/>
      </c>
      <c r="E43" s="178">
        <f t="shared" si="16"/>
      </c>
      <c r="F43" s="98">
        <f t="shared" si="3"/>
      </c>
      <c r="G43" s="98">
        <f t="shared" si="4"/>
        <v>0</v>
      </c>
      <c r="H43" s="98">
        <f t="shared" si="30"/>
        <v>0</v>
      </c>
      <c r="I43" s="98">
        <f t="shared" si="17"/>
      </c>
      <c r="J43" s="99">
        <f t="shared" si="5"/>
        <v>0</v>
      </c>
      <c r="K43" s="99" t="str">
        <f t="shared" si="18"/>
        <v>ー</v>
      </c>
      <c r="L43" s="99" t="str">
        <f t="shared" si="19"/>
        <v>ー</v>
      </c>
      <c r="M43" s="98" t="str">
        <f t="shared" si="31"/>
        <v>ー</v>
      </c>
      <c r="N43" s="100" t="str">
        <f t="shared" si="6"/>
        <v>テクニック</v>
      </c>
      <c r="O43" s="98">
        <f t="shared" si="7"/>
      </c>
      <c r="P43" s="98" t="e">
        <f t="shared" si="8"/>
        <v>#VALUE!</v>
      </c>
      <c r="Q43" s="101">
        <f t="shared" si="32"/>
      </c>
      <c r="R43" s="102"/>
      <c r="S43" s="107">
        <v>5</v>
      </c>
      <c r="T43" s="217"/>
      <c r="U43" s="218"/>
      <c r="V43" s="218"/>
      <c r="W43" s="218"/>
      <c r="X43" s="219"/>
      <c r="Y43" s="220"/>
      <c r="Z43" s="221"/>
      <c r="AA43" s="105"/>
      <c r="AB43" s="222"/>
      <c r="AC43" s="223"/>
      <c r="AD43" s="105">
        <f t="shared" si="9"/>
      </c>
      <c r="AE43" s="224"/>
      <c r="AF43" s="225"/>
      <c r="AG43" s="42">
        <f t="shared" si="10"/>
      </c>
      <c r="AH43" s="107">
        <v>29</v>
      </c>
      <c r="AI43" s="217"/>
      <c r="AJ43" s="218"/>
      <c r="AK43" s="218"/>
      <c r="AL43" s="218"/>
      <c r="AM43" s="219"/>
      <c r="AN43" s="220"/>
      <c r="AO43" s="221"/>
      <c r="AP43" s="105"/>
      <c r="AQ43" s="222"/>
      <c r="AR43" s="223"/>
      <c r="AS43" s="105">
        <f t="shared" si="20"/>
      </c>
      <c r="AT43" s="224"/>
      <c r="AU43" s="225"/>
      <c r="AV43" s="46">
        <f t="shared" si="11"/>
      </c>
      <c r="AW43" s="35"/>
      <c r="AX43" s="97">
        <f t="shared" si="33"/>
      </c>
      <c r="AY43" s="27">
        <f t="shared" si="21"/>
      </c>
      <c r="AZ43" s="97">
        <f t="shared" si="22"/>
      </c>
      <c r="BA43" s="178">
        <f t="shared" si="34"/>
      </c>
      <c r="BB43" s="98">
        <f>AS43</f>
      </c>
      <c r="BC43" s="98">
        <f t="shared" si="12"/>
        <v>0</v>
      </c>
      <c r="BD43" s="98">
        <f t="shared" si="35"/>
        <v>0</v>
      </c>
      <c r="BE43" s="98">
        <f aca="true" t="shared" si="37" ref="BE43:BE63">IF(BD43=LEN(AN43),ASC(RIGHT(AN43,BC43)),ASC(LEFT(RIGHT(AN43,BC43),LEN(RIGHT(AN43,BC43))-BD43)))</f>
      </c>
      <c r="BF43" s="99">
        <f t="shared" si="24"/>
        <v>0</v>
      </c>
      <c r="BG43" s="99" t="str">
        <f t="shared" si="25"/>
        <v>ー</v>
      </c>
      <c r="BH43" s="99" t="str">
        <f t="shared" si="26"/>
        <v>ー</v>
      </c>
      <c r="BI43" s="98" t="str">
        <f t="shared" si="36"/>
        <v>ー</v>
      </c>
      <c r="BJ43" s="100" t="str">
        <f t="shared" si="13"/>
        <v>テクニック</v>
      </c>
      <c r="BK43" s="98">
        <f t="shared" si="27"/>
      </c>
      <c r="BL43" s="98" t="e">
        <f t="shared" si="28"/>
        <v>#VALUE!</v>
      </c>
      <c r="BM43" s="101">
        <f t="shared" si="29"/>
      </c>
      <c r="BN43" s="102"/>
      <c r="BO43" s="108" t="s">
        <v>152</v>
      </c>
      <c r="BP43" s="108" t="s">
        <v>153</v>
      </c>
      <c r="BQ43" s="108" t="s">
        <v>154</v>
      </c>
      <c r="BR43" s="108">
        <v>5</v>
      </c>
      <c r="BS43" s="108">
        <v>6</v>
      </c>
      <c r="BT43" s="108">
        <v>7</v>
      </c>
      <c r="BU43" s="108">
        <v>8</v>
      </c>
      <c r="BV43" s="108">
        <v>9</v>
      </c>
      <c r="BW43" s="108">
        <v>10</v>
      </c>
      <c r="BX43" s="108">
        <v>11</v>
      </c>
      <c r="BY43" s="108">
        <v>12</v>
      </c>
      <c r="BZ43" s="108" t="s">
        <v>155</v>
      </c>
      <c r="CA43" s="108">
        <v>15</v>
      </c>
      <c r="CB43" s="108">
        <v>16</v>
      </c>
      <c r="CC43" s="108" t="s">
        <v>206</v>
      </c>
      <c r="CD43" s="108" t="s">
        <v>143</v>
      </c>
      <c r="CE43" s="108" t="s">
        <v>144</v>
      </c>
    </row>
    <row r="44" spans="2:83" ht="13.5">
      <c r="B44" s="27">
        <f t="shared" si="2"/>
      </c>
      <c r="C44" s="27">
        <f t="shared" si="14"/>
      </c>
      <c r="D44" s="97">
        <f t="shared" si="15"/>
      </c>
      <c r="E44" s="178">
        <f t="shared" si="16"/>
      </c>
      <c r="F44" s="98">
        <f t="shared" si="3"/>
      </c>
      <c r="G44" s="98">
        <f>IF(ISERROR(SEARCH(" ",ASC(Y44)))=TRUE,LEN(Y44),LEN(Y44)-SEARCH(" ",ASC(Y44)))</f>
        <v>0</v>
      </c>
      <c r="H44" s="98">
        <f t="shared" si="30"/>
        <v>0</v>
      </c>
      <c r="I44" s="98">
        <f>IF(H44=LEN(Y44),ASC(RIGHT(Y44,G44)),ASC(LEFT(RIGHT(Y44,G44),LEN(RIGHT(Y44,G44))-H44)))</f>
      </c>
      <c r="J44" s="99">
        <f>IF(LEN(Y44)=H44,0,RIGHT(Y44,H44))</f>
        <v>0</v>
      </c>
      <c r="K44" s="99" t="str">
        <f t="shared" si="18"/>
        <v>ー</v>
      </c>
      <c r="L44" s="99" t="str">
        <f t="shared" si="19"/>
        <v>ー</v>
      </c>
      <c r="M44" s="98" t="str">
        <f>IF(OR(K44="E",K44="ー"),IF(L44="E","E",L44),K44)</f>
        <v>ー</v>
      </c>
      <c r="N44" s="100" t="str">
        <f>IF(LEFT(Y44,2)="体力",$V$7,IF(LEFT(Y44,2)="敏捷",$V$9,IF(LEFT(Y44,2)="知力",$V$11,IF(LEFT(Y44,2)="生命",$V$13,IF(LEFT(Y44,2)="意志",$V$17,IF(LEFT(Y44,2)="知覚",$V$19,"テクニック"))))))</f>
        <v>テクニック</v>
      </c>
      <c r="O44" s="98">
        <f t="shared" si="7"/>
      </c>
      <c r="P44" s="98" t="e">
        <f t="shared" si="8"/>
        <v>#VALUE!</v>
      </c>
      <c r="Q44" s="101">
        <f t="shared" si="32"/>
      </c>
      <c r="R44" s="102"/>
      <c r="S44" s="107">
        <v>6</v>
      </c>
      <c r="T44" s="217"/>
      <c r="U44" s="218"/>
      <c r="V44" s="218"/>
      <c r="W44" s="218"/>
      <c r="X44" s="219"/>
      <c r="Y44" s="220"/>
      <c r="Z44" s="221"/>
      <c r="AA44" s="105"/>
      <c r="AB44" s="222"/>
      <c r="AC44" s="223"/>
      <c r="AD44" s="105">
        <f>IF(AB44="","",IF(N44="テクニック",M44+AB44,N44+AB44))</f>
      </c>
      <c r="AE44" s="224"/>
      <c r="AF44" s="225"/>
      <c r="AG44" s="42">
        <f t="shared" si="10"/>
      </c>
      <c r="AH44" s="107">
        <v>30</v>
      </c>
      <c r="AI44" s="217"/>
      <c r="AJ44" s="226"/>
      <c r="AK44" s="226"/>
      <c r="AL44" s="226"/>
      <c r="AM44" s="227"/>
      <c r="AN44" s="220"/>
      <c r="AO44" s="221"/>
      <c r="AP44" s="105"/>
      <c r="AQ44" s="222"/>
      <c r="AR44" s="228"/>
      <c r="AS44" s="105">
        <f t="shared" si="20"/>
      </c>
      <c r="AT44" s="224"/>
      <c r="AU44" s="225"/>
      <c r="AV44" s="46">
        <f t="shared" si="11"/>
      </c>
      <c r="AW44" s="35"/>
      <c r="AX44" s="97">
        <f t="shared" si="33"/>
      </c>
      <c r="AY44" s="27">
        <f t="shared" si="21"/>
      </c>
      <c r="AZ44" s="97">
        <f t="shared" si="22"/>
      </c>
      <c r="BA44" s="178">
        <f t="shared" si="34"/>
      </c>
      <c r="BB44" s="98">
        <f t="shared" si="23"/>
      </c>
      <c r="BC44" s="98">
        <f t="shared" si="12"/>
        <v>0</v>
      </c>
      <c r="BD44" s="98">
        <f t="shared" si="35"/>
        <v>0</v>
      </c>
      <c r="BE44" s="98">
        <f t="shared" si="37"/>
      </c>
      <c r="BF44" s="99">
        <f t="shared" si="24"/>
        <v>0</v>
      </c>
      <c r="BG44" s="99" t="str">
        <f t="shared" si="25"/>
        <v>ー</v>
      </c>
      <c r="BH44" s="99" t="str">
        <f t="shared" si="26"/>
        <v>ー</v>
      </c>
      <c r="BI44" s="98" t="str">
        <f t="shared" si="36"/>
        <v>ー</v>
      </c>
      <c r="BJ44" s="100" t="str">
        <f t="shared" si="13"/>
        <v>テクニック</v>
      </c>
      <c r="BK44" s="98">
        <f t="shared" si="27"/>
      </c>
      <c r="BL44" s="98" t="e">
        <f t="shared" si="28"/>
        <v>#VALUE!</v>
      </c>
      <c r="BM44" s="101">
        <f t="shared" si="29"/>
      </c>
      <c r="BN44" s="102"/>
      <c r="BO44" s="109" t="s">
        <v>156</v>
      </c>
      <c r="BP44" s="109" t="s">
        <v>157</v>
      </c>
      <c r="BQ44" s="109" t="s">
        <v>158</v>
      </c>
      <c r="BR44" s="109" t="s">
        <v>159</v>
      </c>
      <c r="BS44" s="109" t="s">
        <v>160</v>
      </c>
      <c r="BT44" s="109" t="s">
        <v>161</v>
      </c>
      <c r="BU44" s="109" t="s">
        <v>162</v>
      </c>
      <c r="BV44" s="109" t="s">
        <v>163</v>
      </c>
      <c r="BW44" s="109" t="s">
        <v>164</v>
      </c>
      <c r="BX44" s="109" t="s">
        <v>207</v>
      </c>
      <c r="BY44" s="109" t="s">
        <v>165</v>
      </c>
      <c r="BZ44" s="109" t="s">
        <v>166</v>
      </c>
      <c r="CA44" s="109" t="s">
        <v>167</v>
      </c>
      <c r="CB44" s="109" t="s">
        <v>168</v>
      </c>
      <c r="CC44" s="109" t="s">
        <v>169</v>
      </c>
      <c r="CD44" s="109"/>
      <c r="CE44" s="109"/>
    </row>
    <row r="45" spans="2:83" ht="13.5">
      <c r="B45" s="27">
        <f t="shared" si="2"/>
      </c>
      <c r="C45" s="27">
        <f t="shared" si="14"/>
      </c>
      <c r="D45" s="97">
        <f t="shared" si="15"/>
      </c>
      <c r="E45" s="178">
        <f t="shared" si="16"/>
      </c>
      <c r="F45" s="98">
        <f t="shared" si="3"/>
      </c>
      <c r="G45" s="98">
        <f t="shared" si="4"/>
        <v>0</v>
      </c>
      <c r="H45" s="98">
        <f t="shared" si="30"/>
        <v>0</v>
      </c>
      <c r="I45" s="98">
        <f t="shared" si="17"/>
      </c>
      <c r="J45" s="99">
        <f t="shared" si="5"/>
        <v>0</v>
      </c>
      <c r="K45" s="99" t="str">
        <f t="shared" si="18"/>
        <v>ー</v>
      </c>
      <c r="L45" s="99" t="str">
        <f t="shared" si="19"/>
        <v>ー</v>
      </c>
      <c r="M45" s="98" t="str">
        <f t="shared" si="31"/>
        <v>ー</v>
      </c>
      <c r="N45" s="100" t="str">
        <f t="shared" si="6"/>
        <v>テクニック</v>
      </c>
      <c r="O45" s="98">
        <f t="shared" si="7"/>
      </c>
      <c r="P45" s="98" t="e">
        <f t="shared" si="8"/>
        <v>#VALUE!</v>
      </c>
      <c r="Q45" s="101">
        <f t="shared" si="32"/>
      </c>
      <c r="R45" s="102"/>
      <c r="S45" s="107">
        <v>7</v>
      </c>
      <c r="T45" s="217"/>
      <c r="U45" s="218"/>
      <c r="V45" s="218"/>
      <c r="W45" s="218"/>
      <c r="X45" s="219"/>
      <c r="Y45" s="220"/>
      <c r="Z45" s="221"/>
      <c r="AA45" s="105"/>
      <c r="AB45" s="222"/>
      <c r="AC45" s="223"/>
      <c r="AD45" s="105">
        <f>IF(AB45="","",IF(N45="テクニック",M45+AB45,N45+AB45))</f>
      </c>
      <c r="AE45" s="224"/>
      <c r="AF45" s="225"/>
      <c r="AG45" s="42">
        <f t="shared" si="10"/>
      </c>
      <c r="AH45" s="107">
        <v>31</v>
      </c>
      <c r="AI45" s="217"/>
      <c r="AJ45" s="226"/>
      <c r="AK45" s="226"/>
      <c r="AL45" s="226"/>
      <c r="AM45" s="227"/>
      <c r="AN45" s="220"/>
      <c r="AO45" s="221"/>
      <c r="AP45" s="105"/>
      <c r="AQ45" s="222"/>
      <c r="AR45" s="228"/>
      <c r="AS45" s="105">
        <f t="shared" si="20"/>
      </c>
      <c r="AT45" s="224"/>
      <c r="AU45" s="225"/>
      <c r="AV45" s="46">
        <f>IF(BJ45="テクニック",BM45,IF(OR(AS45="",AP45=""),"",IF(AND(ISERROR(BL45)=FALSE,BK45&gt;=BL45),BK45-BL45,0)))</f>
      </c>
      <c r="AW45" s="35"/>
      <c r="AX45" s="97">
        <f t="shared" si="33"/>
      </c>
      <c r="AY45" s="27">
        <f t="shared" si="21"/>
      </c>
      <c r="AZ45" s="97">
        <f t="shared" si="22"/>
      </c>
      <c r="BA45" s="178">
        <f t="shared" si="34"/>
      </c>
      <c r="BB45" s="98">
        <f t="shared" si="23"/>
      </c>
      <c r="BC45" s="98">
        <f t="shared" si="12"/>
        <v>0</v>
      </c>
      <c r="BD45" s="98">
        <f t="shared" si="35"/>
        <v>0</v>
      </c>
      <c r="BE45" s="98">
        <f t="shared" si="37"/>
      </c>
      <c r="BF45" s="99">
        <f t="shared" si="24"/>
        <v>0</v>
      </c>
      <c r="BG45" s="99" t="str">
        <f t="shared" si="25"/>
        <v>ー</v>
      </c>
      <c r="BH45" s="99" t="str">
        <f t="shared" si="26"/>
        <v>ー</v>
      </c>
      <c r="BI45" s="98" t="str">
        <f t="shared" si="36"/>
        <v>ー</v>
      </c>
      <c r="BJ45" s="100" t="str">
        <f t="shared" si="13"/>
        <v>テクニック</v>
      </c>
      <c r="BK45" s="98">
        <f t="shared" si="27"/>
      </c>
      <c r="BL45" s="98" t="e">
        <f t="shared" si="28"/>
        <v>#VALUE!</v>
      </c>
      <c r="BM45" s="101">
        <f t="shared" si="29"/>
      </c>
      <c r="BN45" s="102"/>
      <c r="BO45" s="95" t="s">
        <v>208</v>
      </c>
      <c r="BP45" s="179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3"/>
      <c r="CD45" s="95"/>
      <c r="CE45" s="95"/>
    </row>
    <row r="46" spans="2:83" ht="13.5">
      <c r="B46" s="27">
        <f t="shared" si="2"/>
      </c>
      <c r="C46" s="27">
        <f t="shared" si="14"/>
      </c>
      <c r="D46" s="97">
        <f t="shared" si="15"/>
      </c>
      <c r="E46" s="178">
        <f t="shared" si="16"/>
      </c>
      <c r="F46" s="98">
        <f t="shared" si="3"/>
      </c>
      <c r="G46" s="98">
        <f t="shared" si="4"/>
        <v>0</v>
      </c>
      <c r="H46" s="98">
        <f t="shared" si="30"/>
        <v>0</v>
      </c>
      <c r="I46" s="98">
        <f t="shared" si="17"/>
      </c>
      <c r="J46" s="99">
        <f t="shared" si="5"/>
        <v>0</v>
      </c>
      <c r="K46" s="99" t="str">
        <f t="shared" si="18"/>
        <v>ー</v>
      </c>
      <c r="L46" s="99" t="str">
        <f t="shared" si="19"/>
        <v>ー</v>
      </c>
      <c r="M46" s="98" t="str">
        <f t="shared" si="31"/>
        <v>ー</v>
      </c>
      <c r="N46" s="100" t="str">
        <f t="shared" si="6"/>
        <v>テクニック</v>
      </c>
      <c r="O46" s="98">
        <f t="shared" si="7"/>
      </c>
      <c r="P46" s="98" t="e">
        <f t="shared" si="8"/>
        <v>#VALUE!</v>
      </c>
      <c r="Q46" s="101">
        <f>IF(AA46="並",AB46,IF(AND(AA46="難",AB46=0),0,IF(AA46="難",AB46+1,"")))</f>
      </c>
      <c r="R46" s="102"/>
      <c r="S46" s="107">
        <v>8</v>
      </c>
      <c r="T46" s="217"/>
      <c r="U46" s="218"/>
      <c r="V46" s="218"/>
      <c r="W46" s="218"/>
      <c r="X46" s="219"/>
      <c r="Y46" s="220"/>
      <c r="Z46" s="221"/>
      <c r="AA46" s="105"/>
      <c r="AB46" s="222"/>
      <c r="AC46" s="223"/>
      <c r="AD46" s="105">
        <f t="shared" si="9"/>
      </c>
      <c r="AE46" s="224"/>
      <c r="AF46" s="225"/>
      <c r="AG46" s="42">
        <f t="shared" si="10"/>
      </c>
      <c r="AH46" s="107">
        <v>32</v>
      </c>
      <c r="AI46" s="217"/>
      <c r="AJ46" s="226"/>
      <c r="AK46" s="226"/>
      <c r="AL46" s="226"/>
      <c r="AM46" s="227"/>
      <c r="AN46" s="220"/>
      <c r="AO46" s="221"/>
      <c r="AP46" s="105"/>
      <c r="AQ46" s="222"/>
      <c r="AR46" s="228"/>
      <c r="AS46" s="105">
        <f t="shared" si="20"/>
      </c>
      <c r="AT46" s="224"/>
      <c r="AU46" s="225"/>
      <c r="AV46" s="46">
        <f aca="true" t="shared" si="38" ref="AV46:AV62">IF(BJ46="テクニック",BM46,IF(OR(AS46="",AP46=""),"",BK46-IF(ISERROR(BL46)=TRUE,0,BL46)))</f>
      </c>
      <c r="AW46" s="35"/>
      <c r="AX46" s="97">
        <f t="shared" si="33"/>
      </c>
      <c r="AY46" s="27">
        <f t="shared" si="21"/>
      </c>
      <c r="AZ46" s="97">
        <f t="shared" si="22"/>
      </c>
      <c r="BA46" s="178">
        <f t="shared" si="34"/>
      </c>
      <c r="BB46" s="98">
        <f t="shared" si="23"/>
      </c>
      <c r="BC46" s="98">
        <f t="shared" si="12"/>
        <v>0</v>
      </c>
      <c r="BD46" s="98">
        <f t="shared" si="35"/>
        <v>0</v>
      </c>
      <c r="BE46" s="98">
        <f t="shared" si="37"/>
      </c>
      <c r="BF46" s="99">
        <f t="shared" si="24"/>
        <v>0</v>
      </c>
      <c r="BG46" s="99" t="str">
        <f t="shared" si="25"/>
        <v>ー</v>
      </c>
      <c r="BH46" s="99" t="str">
        <f t="shared" si="26"/>
        <v>ー</v>
      </c>
      <c r="BI46" s="98" t="str">
        <f t="shared" si="36"/>
        <v>ー</v>
      </c>
      <c r="BJ46" s="100" t="str">
        <f t="shared" si="13"/>
        <v>テクニック</v>
      </c>
      <c r="BK46" s="98">
        <f t="shared" si="27"/>
      </c>
      <c r="BL46" s="98" t="e">
        <f t="shared" si="28"/>
        <v>#VALUE!</v>
      </c>
      <c r="BM46" s="101">
        <f t="shared" si="29"/>
      </c>
      <c r="BN46" s="102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</row>
    <row r="47" spans="2:83" ht="13.5">
      <c r="B47" s="27">
        <f t="shared" si="2"/>
      </c>
      <c r="C47" s="27">
        <f t="shared" si="14"/>
      </c>
      <c r="D47" s="97">
        <f t="shared" si="15"/>
      </c>
      <c r="E47" s="178">
        <f t="shared" si="16"/>
      </c>
      <c r="F47" s="98">
        <f t="shared" si="3"/>
      </c>
      <c r="G47" s="98">
        <f t="shared" si="4"/>
        <v>0</v>
      </c>
      <c r="H47" s="98">
        <f t="shared" si="30"/>
        <v>0</v>
      </c>
      <c r="I47" s="98">
        <f t="shared" si="17"/>
      </c>
      <c r="J47" s="99">
        <f t="shared" si="5"/>
        <v>0</v>
      </c>
      <c r="K47" s="99" t="str">
        <f t="shared" si="18"/>
        <v>ー</v>
      </c>
      <c r="L47" s="99" t="str">
        <f t="shared" si="19"/>
        <v>ー</v>
      </c>
      <c r="M47" s="98" t="str">
        <f t="shared" si="31"/>
        <v>ー</v>
      </c>
      <c r="N47" s="100" t="str">
        <f t="shared" si="6"/>
        <v>テクニック</v>
      </c>
      <c r="O47" s="98">
        <f t="shared" si="7"/>
      </c>
      <c r="P47" s="98" t="e">
        <f t="shared" si="8"/>
        <v>#VALUE!</v>
      </c>
      <c r="Q47" s="101">
        <f t="shared" si="32"/>
      </c>
      <c r="R47" s="102"/>
      <c r="S47" s="107">
        <v>9</v>
      </c>
      <c r="T47" s="217"/>
      <c r="U47" s="218"/>
      <c r="V47" s="218"/>
      <c r="W47" s="218"/>
      <c r="X47" s="219"/>
      <c r="Y47" s="220"/>
      <c r="Z47" s="221"/>
      <c r="AA47" s="105"/>
      <c r="AB47" s="222"/>
      <c r="AC47" s="223"/>
      <c r="AD47" s="105">
        <f t="shared" si="9"/>
      </c>
      <c r="AE47" s="224"/>
      <c r="AF47" s="225"/>
      <c r="AG47" s="42">
        <f t="shared" si="10"/>
      </c>
      <c r="AH47" s="107">
        <v>33</v>
      </c>
      <c r="AI47" s="217"/>
      <c r="AJ47" s="226"/>
      <c r="AK47" s="226"/>
      <c r="AL47" s="226"/>
      <c r="AM47" s="227"/>
      <c r="AN47" s="220"/>
      <c r="AO47" s="221"/>
      <c r="AP47" s="105"/>
      <c r="AQ47" s="222"/>
      <c r="AR47" s="228"/>
      <c r="AS47" s="105">
        <f t="shared" si="20"/>
      </c>
      <c r="AT47" s="224"/>
      <c r="AU47" s="225"/>
      <c r="AV47" s="46">
        <f t="shared" si="38"/>
      </c>
      <c r="AW47" s="35"/>
      <c r="AX47" s="97">
        <f t="shared" si="33"/>
      </c>
      <c r="AY47" s="27">
        <f t="shared" si="21"/>
      </c>
      <c r="AZ47" s="97">
        <f t="shared" si="22"/>
      </c>
      <c r="BA47" s="178">
        <f t="shared" si="34"/>
      </c>
      <c r="BB47" s="98">
        <f t="shared" si="23"/>
      </c>
      <c r="BC47" s="98">
        <f t="shared" si="12"/>
        <v>0</v>
      </c>
      <c r="BD47" s="98">
        <f t="shared" si="35"/>
        <v>0</v>
      </c>
      <c r="BE47" s="98">
        <f t="shared" si="37"/>
      </c>
      <c r="BF47" s="99">
        <f t="shared" si="24"/>
        <v>0</v>
      </c>
      <c r="BG47" s="99" t="str">
        <f t="shared" si="25"/>
        <v>ー</v>
      </c>
      <c r="BH47" s="99" t="str">
        <f t="shared" si="26"/>
        <v>ー</v>
      </c>
      <c r="BI47" s="98" t="str">
        <f t="shared" si="36"/>
        <v>ー</v>
      </c>
      <c r="BJ47" s="100" t="str">
        <f t="shared" si="13"/>
        <v>テクニック</v>
      </c>
      <c r="BK47" s="98">
        <f t="shared" si="27"/>
      </c>
      <c r="BL47" s="98" t="e">
        <f t="shared" si="28"/>
        <v>#VALUE!</v>
      </c>
      <c r="BM47" s="101">
        <f t="shared" si="29"/>
      </c>
      <c r="BN47" s="102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</row>
    <row r="48" spans="2:83" ht="13.5">
      <c r="B48" s="27">
        <f t="shared" si="2"/>
      </c>
      <c r="C48" s="27">
        <f t="shared" si="14"/>
      </c>
      <c r="D48" s="97">
        <f t="shared" si="15"/>
      </c>
      <c r="E48" s="178">
        <f t="shared" si="16"/>
      </c>
      <c r="F48" s="98">
        <f t="shared" si="3"/>
      </c>
      <c r="G48" s="98">
        <f t="shared" si="4"/>
        <v>0</v>
      </c>
      <c r="H48" s="98">
        <f t="shared" si="30"/>
        <v>0</v>
      </c>
      <c r="I48" s="98">
        <f t="shared" si="17"/>
      </c>
      <c r="J48" s="99">
        <f t="shared" si="5"/>
        <v>0</v>
      </c>
      <c r="K48" s="99" t="str">
        <f t="shared" si="18"/>
        <v>ー</v>
      </c>
      <c r="L48" s="99" t="str">
        <f t="shared" si="19"/>
        <v>ー</v>
      </c>
      <c r="M48" s="98" t="str">
        <f t="shared" si="31"/>
        <v>ー</v>
      </c>
      <c r="N48" s="100" t="str">
        <f t="shared" si="6"/>
        <v>テクニック</v>
      </c>
      <c r="O48" s="98">
        <f t="shared" si="7"/>
      </c>
      <c r="P48" s="98" t="e">
        <f t="shared" si="8"/>
        <v>#VALUE!</v>
      </c>
      <c r="Q48" s="101">
        <f t="shared" si="32"/>
      </c>
      <c r="R48" s="102"/>
      <c r="S48" s="107">
        <v>10</v>
      </c>
      <c r="T48" s="217"/>
      <c r="U48" s="218"/>
      <c r="V48" s="218"/>
      <c r="W48" s="218"/>
      <c r="X48" s="219"/>
      <c r="Y48" s="220"/>
      <c r="Z48" s="221"/>
      <c r="AA48" s="105"/>
      <c r="AB48" s="222"/>
      <c r="AC48" s="223"/>
      <c r="AD48" s="105">
        <f t="shared" si="9"/>
      </c>
      <c r="AE48" s="224"/>
      <c r="AF48" s="225"/>
      <c r="AG48" s="42">
        <f t="shared" si="10"/>
      </c>
      <c r="AH48" s="107">
        <v>34</v>
      </c>
      <c r="AI48" s="217"/>
      <c r="AJ48" s="226"/>
      <c r="AK48" s="226"/>
      <c r="AL48" s="226"/>
      <c r="AM48" s="227"/>
      <c r="AN48" s="220"/>
      <c r="AO48" s="221"/>
      <c r="AP48" s="105"/>
      <c r="AQ48" s="222"/>
      <c r="AR48" s="228"/>
      <c r="AS48" s="105">
        <f t="shared" si="20"/>
      </c>
      <c r="AT48" s="224"/>
      <c r="AU48" s="225"/>
      <c r="AV48" s="46">
        <f t="shared" si="38"/>
      </c>
      <c r="AW48" s="35"/>
      <c r="AX48" s="97">
        <f t="shared" si="33"/>
      </c>
      <c r="AY48" s="27">
        <f t="shared" si="21"/>
      </c>
      <c r="AZ48" s="97">
        <f t="shared" si="22"/>
      </c>
      <c r="BA48" s="178">
        <f t="shared" si="34"/>
      </c>
      <c r="BB48" s="98">
        <f t="shared" si="23"/>
      </c>
      <c r="BC48" s="98">
        <f t="shared" si="12"/>
        <v>0</v>
      </c>
      <c r="BD48" s="98">
        <f t="shared" si="35"/>
        <v>0</v>
      </c>
      <c r="BE48" s="98">
        <f t="shared" si="37"/>
      </c>
      <c r="BF48" s="99">
        <f t="shared" si="24"/>
        <v>0</v>
      </c>
      <c r="BG48" s="99" t="str">
        <f t="shared" si="25"/>
        <v>ー</v>
      </c>
      <c r="BH48" s="99" t="str">
        <f t="shared" si="26"/>
        <v>ー</v>
      </c>
      <c r="BI48" s="98" t="str">
        <f t="shared" si="36"/>
        <v>ー</v>
      </c>
      <c r="BJ48" s="100" t="str">
        <f t="shared" si="13"/>
        <v>テクニック</v>
      </c>
      <c r="BK48" s="98">
        <f t="shared" si="27"/>
      </c>
      <c r="BL48" s="98" t="e">
        <f t="shared" si="28"/>
        <v>#VALUE!</v>
      </c>
      <c r="BM48" s="101">
        <f t="shared" si="29"/>
      </c>
      <c r="BN48" s="102"/>
      <c r="BO48" s="181" t="s">
        <v>129</v>
      </c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</row>
    <row r="49" spans="2:83" ht="13.5">
      <c r="B49" s="27">
        <f t="shared" si="2"/>
      </c>
      <c r="C49" s="27">
        <f t="shared" si="14"/>
      </c>
      <c r="D49" s="97">
        <f t="shared" si="15"/>
      </c>
      <c r="E49" s="178">
        <f t="shared" si="16"/>
      </c>
      <c r="F49" s="98">
        <f t="shared" si="3"/>
      </c>
      <c r="G49" s="98">
        <f t="shared" si="4"/>
        <v>0</v>
      </c>
      <c r="H49" s="98">
        <f t="shared" si="30"/>
        <v>0</v>
      </c>
      <c r="I49" s="98">
        <f t="shared" si="17"/>
      </c>
      <c r="J49" s="99">
        <f t="shared" si="5"/>
        <v>0</v>
      </c>
      <c r="K49" s="99" t="str">
        <f t="shared" si="18"/>
        <v>ー</v>
      </c>
      <c r="L49" s="99" t="str">
        <f t="shared" si="19"/>
        <v>ー</v>
      </c>
      <c r="M49" s="98" t="str">
        <f t="shared" si="31"/>
        <v>ー</v>
      </c>
      <c r="N49" s="100" t="str">
        <f t="shared" si="6"/>
        <v>テクニック</v>
      </c>
      <c r="O49" s="98">
        <f t="shared" si="7"/>
      </c>
      <c r="P49" s="98" t="e">
        <f t="shared" si="8"/>
        <v>#VALUE!</v>
      </c>
      <c r="Q49" s="101">
        <f t="shared" si="32"/>
      </c>
      <c r="R49" s="102"/>
      <c r="S49" s="107">
        <v>11</v>
      </c>
      <c r="T49" s="217"/>
      <c r="U49" s="218"/>
      <c r="V49" s="218"/>
      <c r="W49" s="218"/>
      <c r="X49" s="219"/>
      <c r="Y49" s="220"/>
      <c r="Z49" s="221"/>
      <c r="AA49" s="105"/>
      <c r="AB49" s="222"/>
      <c r="AC49" s="223"/>
      <c r="AD49" s="105">
        <f t="shared" si="9"/>
      </c>
      <c r="AE49" s="224"/>
      <c r="AF49" s="225"/>
      <c r="AG49" s="42">
        <f t="shared" si="10"/>
      </c>
      <c r="AH49" s="107">
        <v>35</v>
      </c>
      <c r="AI49" s="217"/>
      <c r="AJ49" s="226"/>
      <c r="AK49" s="226"/>
      <c r="AL49" s="226"/>
      <c r="AM49" s="227"/>
      <c r="AN49" s="220"/>
      <c r="AO49" s="221"/>
      <c r="AP49" s="105"/>
      <c r="AQ49" s="222"/>
      <c r="AR49" s="228"/>
      <c r="AS49" s="105">
        <f t="shared" si="20"/>
      </c>
      <c r="AT49" s="224"/>
      <c r="AU49" s="225"/>
      <c r="AV49" s="46">
        <f t="shared" si="38"/>
      </c>
      <c r="AW49" s="35"/>
      <c r="AX49" s="97">
        <f t="shared" si="33"/>
      </c>
      <c r="AY49" s="27">
        <f t="shared" si="21"/>
      </c>
      <c r="AZ49" s="97">
        <f t="shared" si="22"/>
      </c>
      <c r="BA49" s="178">
        <f t="shared" si="34"/>
      </c>
      <c r="BB49" s="98">
        <f t="shared" si="23"/>
      </c>
      <c r="BC49" s="98">
        <f t="shared" si="12"/>
        <v>0</v>
      </c>
      <c r="BD49" s="98">
        <f t="shared" si="35"/>
        <v>0</v>
      </c>
      <c r="BE49" s="98">
        <f t="shared" si="37"/>
      </c>
      <c r="BF49" s="99">
        <f t="shared" si="24"/>
        <v>0</v>
      </c>
      <c r="BG49" s="99" t="str">
        <f t="shared" si="25"/>
        <v>ー</v>
      </c>
      <c r="BH49" s="99" t="str">
        <f t="shared" si="26"/>
        <v>ー</v>
      </c>
      <c r="BI49" s="98" t="str">
        <f t="shared" si="36"/>
        <v>ー</v>
      </c>
      <c r="BJ49" s="100" t="str">
        <f t="shared" si="13"/>
        <v>テクニック</v>
      </c>
      <c r="BK49" s="98">
        <f t="shared" si="27"/>
      </c>
      <c r="BL49" s="98" t="e">
        <f t="shared" si="28"/>
        <v>#VALUE!</v>
      </c>
      <c r="BM49" s="101">
        <f t="shared" si="29"/>
      </c>
      <c r="BN49" s="102"/>
      <c r="BO49" s="110" t="s">
        <v>170</v>
      </c>
      <c r="BP49" s="111"/>
      <c r="BQ49" s="111"/>
      <c r="BR49" s="111" t="s">
        <v>171</v>
      </c>
      <c r="BS49" s="112" t="s">
        <v>172</v>
      </c>
      <c r="BT49" s="113" t="s">
        <v>173</v>
      </c>
      <c r="BU49" s="189" t="s">
        <v>174</v>
      </c>
      <c r="BV49" s="112" t="s">
        <v>175</v>
      </c>
      <c r="BW49" s="114" t="s">
        <v>176</v>
      </c>
      <c r="BX49" s="115" t="s">
        <v>177</v>
      </c>
      <c r="BY49" s="114" t="s">
        <v>178</v>
      </c>
      <c r="BZ49" s="188" t="s">
        <v>179</v>
      </c>
      <c r="CA49" s="90"/>
      <c r="CB49" s="116"/>
      <c r="CC49" s="117" t="s">
        <v>180</v>
      </c>
      <c r="CD49" s="112" t="s">
        <v>181</v>
      </c>
      <c r="CE49" s="112" t="s">
        <v>182</v>
      </c>
    </row>
    <row r="50" spans="2:83" ht="13.5">
      <c r="B50" s="27">
        <f t="shared" si="2"/>
      </c>
      <c r="C50" s="27">
        <f t="shared" si="14"/>
      </c>
      <c r="D50" s="97">
        <f t="shared" si="15"/>
      </c>
      <c r="E50" s="178">
        <f t="shared" si="16"/>
      </c>
      <c r="F50" s="98">
        <f t="shared" si="3"/>
      </c>
      <c r="G50" s="98">
        <f t="shared" si="4"/>
        <v>0</v>
      </c>
      <c r="H50" s="98">
        <f t="shared" si="30"/>
        <v>0</v>
      </c>
      <c r="I50" s="98">
        <f t="shared" si="17"/>
      </c>
      <c r="J50" s="99">
        <f t="shared" si="5"/>
        <v>0</v>
      </c>
      <c r="K50" s="99" t="str">
        <f t="shared" si="18"/>
        <v>ー</v>
      </c>
      <c r="L50" s="99" t="str">
        <f t="shared" si="19"/>
        <v>ー</v>
      </c>
      <c r="M50" s="98" t="str">
        <f t="shared" si="31"/>
        <v>ー</v>
      </c>
      <c r="N50" s="100" t="str">
        <f t="shared" si="6"/>
        <v>テクニック</v>
      </c>
      <c r="O50" s="98">
        <f t="shared" si="7"/>
      </c>
      <c r="P50" s="98" t="e">
        <f t="shared" si="8"/>
        <v>#VALUE!</v>
      </c>
      <c r="Q50" s="101">
        <f t="shared" si="32"/>
      </c>
      <c r="R50" s="102"/>
      <c r="S50" s="107">
        <v>12</v>
      </c>
      <c r="T50" s="217"/>
      <c r="U50" s="218"/>
      <c r="V50" s="218"/>
      <c r="W50" s="218"/>
      <c r="X50" s="219"/>
      <c r="Y50" s="220"/>
      <c r="Z50" s="221"/>
      <c r="AA50" s="105"/>
      <c r="AB50" s="222"/>
      <c r="AC50" s="223"/>
      <c r="AD50" s="105">
        <f t="shared" si="9"/>
      </c>
      <c r="AE50" s="224"/>
      <c r="AF50" s="225"/>
      <c r="AG50" s="42">
        <f t="shared" si="10"/>
      </c>
      <c r="AH50" s="107">
        <v>36</v>
      </c>
      <c r="AI50" s="217"/>
      <c r="AJ50" s="226"/>
      <c r="AK50" s="226"/>
      <c r="AL50" s="226"/>
      <c r="AM50" s="227"/>
      <c r="AN50" s="220"/>
      <c r="AO50" s="221"/>
      <c r="AP50" s="105"/>
      <c r="AQ50" s="222"/>
      <c r="AR50" s="228"/>
      <c r="AS50" s="105">
        <f t="shared" si="20"/>
      </c>
      <c r="AT50" s="224"/>
      <c r="AU50" s="225"/>
      <c r="AV50" s="46">
        <f t="shared" si="38"/>
      </c>
      <c r="AW50" s="35"/>
      <c r="AX50" s="97">
        <f t="shared" si="33"/>
      </c>
      <c r="AY50" s="27">
        <f t="shared" si="21"/>
      </c>
      <c r="AZ50" s="97">
        <f t="shared" si="22"/>
      </c>
      <c r="BA50" s="178">
        <f t="shared" si="34"/>
      </c>
      <c r="BB50" s="98">
        <f t="shared" si="23"/>
      </c>
      <c r="BC50" s="98">
        <f t="shared" si="12"/>
        <v>0</v>
      </c>
      <c r="BD50" s="98">
        <f t="shared" si="35"/>
        <v>0</v>
      </c>
      <c r="BE50" s="98">
        <f t="shared" si="37"/>
      </c>
      <c r="BF50" s="99">
        <f t="shared" si="24"/>
        <v>0</v>
      </c>
      <c r="BG50" s="99" t="str">
        <f t="shared" si="25"/>
        <v>ー</v>
      </c>
      <c r="BH50" s="99" t="str">
        <f t="shared" si="26"/>
        <v>ー</v>
      </c>
      <c r="BI50" s="98" t="str">
        <f t="shared" si="36"/>
        <v>ー</v>
      </c>
      <c r="BJ50" s="100" t="str">
        <f t="shared" si="13"/>
        <v>テクニック</v>
      </c>
      <c r="BK50" s="98">
        <f t="shared" si="27"/>
      </c>
      <c r="BL50" s="98" t="e">
        <f t="shared" si="28"/>
        <v>#VALUE!</v>
      </c>
      <c r="BM50" s="101">
        <f t="shared" si="29"/>
      </c>
      <c r="BN50" s="102"/>
      <c r="BO50" s="39"/>
      <c r="BP50" s="104"/>
      <c r="BQ50" s="104"/>
      <c r="BR50" s="104"/>
      <c r="BS50" s="118"/>
      <c r="BT50" s="118"/>
      <c r="BU50" s="119"/>
      <c r="BV50" s="118"/>
      <c r="BW50" s="106"/>
      <c r="BX50" s="120"/>
      <c r="BY50" s="118"/>
      <c r="BZ50" s="121"/>
      <c r="CA50" s="122"/>
      <c r="CB50" s="120"/>
      <c r="CC50" s="123"/>
      <c r="CD50" s="124"/>
      <c r="CE50" s="125"/>
    </row>
    <row r="51" spans="2:83" ht="13.5">
      <c r="B51" s="27">
        <f t="shared" si="2"/>
      </c>
      <c r="C51" s="27">
        <f t="shared" si="14"/>
      </c>
      <c r="D51" s="97">
        <f t="shared" si="15"/>
      </c>
      <c r="E51" s="178">
        <f t="shared" si="16"/>
      </c>
      <c r="F51" s="98">
        <f t="shared" si="3"/>
      </c>
      <c r="G51" s="98">
        <f t="shared" si="4"/>
        <v>0</v>
      </c>
      <c r="H51" s="98">
        <f t="shared" si="30"/>
        <v>0</v>
      </c>
      <c r="I51" s="98">
        <f t="shared" si="17"/>
      </c>
      <c r="J51" s="99">
        <f t="shared" si="5"/>
        <v>0</v>
      </c>
      <c r="K51" s="99" t="str">
        <f t="shared" si="18"/>
        <v>ー</v>
      </c>
      <c r="L51" s="99" t="str">
        <f t="shared" si="19"/>
        <v>ー</v>
      </c>
      <c r="M51" s="98" t="str">
        <f t="shared" si="31"/>
        <v>ー</v>
      </c>
      <c r="N51" s="100" t="str">
        <f t="shared" si="6"/>
        <v>テクニック</v>
      </c>
      <c r="O51" s="98">
        <f t="shared" si="7"/>
      </c>
      <c r="P51" s="98" t="e">
        <f t="shared" si="8"/>
        <v>#VALUE!</v>
      </c>
      <c r="Q51" s="101">
        <f t="shared" si="32"/>
      </c>
      <c r="R51" s="102"/>
      <c r="S51" s="107">
        <v>13</v>
      </c>
      <c r="T51" s="217"/>
      <c r="U51" s="218"/>
      <c r="V51" s="218"/>
      <c r="W51" s="218"/>
      <c r="X51" s="219"/>
      <c r="Y51" s="220"/>
      <c r="Z51" s="221"/>
      <c r="AA51" s="105"/>
      <c r="AB51" s="222"/>
      <c r="AC51" s="223"/>
      <c r="AD51" s="105">
        <f t="shared" si="9"/>
      </c>
      <c r="AE51" s="224"/>
      <c r="AF51" s="225"/>
      <c r="AG51" s="42">
        <f t="shared" si="10"/>
      </c>
      <c r="AH51" s="107">
        <v>37</v>
      </c>
      <c r="AI51" s="217"/>
      <c r="AJ51" s="226"/>
      <c r="AK51" s="226"/>
      <c r="AL51" s="226"/>
      <c r="AM51" s="227"/>
      <c r="AN51" s="220"/>
      <c r="AO51" s="221"/>
      <c r="AP51" s="105"/>
      <c r="AQ51" s="222"/>
      <c r="AR51" s="228"/>
      <c r="AS51" s="105">
        <f t="shared" si="20"/>
      </c>
      <c r="AT51" s="224"/>
      <c r="AU51" s="225"/>
      <c r="AV51" s="46">
        <f t="shared" si="38"/>
      </c>
      <c r="AW51" s="35"/>
      <c r="AX51" s="97">
        <f t="shared" si="33"/>
      </c>
      <c r="AY51" s="27">
        <f t="shared" si="21"/>
      </c>
      <c r="AZ51" s="97">
        <f t="shared" si="22"/>
      </c>
      <c r="BA51" s="178">
        <f t="shared" si="34"/>
      </c>
      <c r="BB51" s="98">
        <f t="shared" si="23"/>
      </c>
      <c r="BC51" s="98">
        <f t="shared" si="12"/>
        <v>0</v>
      </c>
      <c r="BD51" s="98">
        <f t="shared" si="35"/>
        <v>0</v>
      </c>
      <c r="BE51" s="98">
        <f t="shared" si="37"/>
      </c>
      <c r="BF51" s="99">
        <f t="shared" si="24"/>
        <v>0</v>
      </c>
      <c r="BG51" s="99" t="str">
        <f t="shared" si="25"/>
        <v>ー</v>
      </c>
      <c r="BH51" s="99" t="str">
        <f t="shared" si="26"/>
        <v>ー</v>
      </c>
      <c r="BI51" s="98" t="str">
        <f t="shared" si="36"/>
        <v>ー</v>
      </c>
      <c r="BJ51" s="100" t="str">
        <f t="shared" si="13"/>
        <v>テクニック</v>
      </c>
      <c r="BK51" s="98">
        <f t="shared" si="27"/>
      </c>
      <c r="BL51" s="98" t="e">
        <f t="shared" si="28"/>
        <v>#VALUE!</v>
      </c>
      <c r="BM51" s="101">
        <f t="shared" si="29"/>
      </c>
      <c r="BN51" s="102"/>
      <c r="BO51" s="86"/>
      <c r="BP51" s="126"/>
      <c r="BQ51" s="126"/>
      <c r="BR51" s="126"/>
      <c r="BS51" s="127"/>
      <c r="BT51" s="127"/>
      <c r="BU51" s="128"/>
      <c r="BV51" s="127"/>
      <c r="BW51" s="129"/>
      <c r="BX51" s="130"/>
      <c r="BY51" s="127"/>
      <c r="BZ51" s="131"/>
      <c r="CA51" s="132"/>
      <c r="CB51" s="130"/>
      <c r="CC51" s="133"/>
      <c r="CD51" s="134"/>
      <c r="CE51" s="135"/>
    </row>
    <row r="52" spans="2:83" ht="13.5">
      <c r="B52" s="27">
        <f t="shared" si="2"/>
      </c>
      <c r="C52" s="27">
        <f t="shared" si="14"/>
      </c>
      <c r="D52" s="97">
        <f t="shared" si="15"/>
      </c>
      <c r="E52" s="178">
        <f t="shared" si="16"/>
      </c>
      <c r="F52" s="98">
        <f t="shared" si="3"/>
      </c>
      <c r="G52" s="98">
        <f t="shared" si="4"/>
        <v>0</v>
      </c>
      <c r="H52" s="98">
        <f t="shared" si="30"/>
        <v>0</v>
      </c>
      <c r="I52" s="98">
        <f t="shared" si="17"/>
      </c>
      <c r="J52" s="99">
        <f t="shared" si="5"/>
        <v>0</v>
      </c>
      <c r="K52" s="99" t="str">
        <f t="shared" si="18"/>
        <v>ー</v>
      </c>
      <c r="L52" s="99" t="str">
        <f t="shared" si="19"/>
        <v>ー</v>
      </c>
      <c r="M52" s="98" t="str">
        <f t="shared" si="31"/>
        <v>ー</v>
      </c>
      <c r="N52" s="100" t="str">
        <f t="shared" si="6"/>
        <v>テクニック</v>
      </c>
      <c r="O52" s="98">
        <f t="shared" si="7"/>
      </c>
      <c r="P52" s="98" t="e">
        <f t="shared" si="8"/>
        <v>#VALUE!</v>
      </c>
      <c r="Q52" s="101">
        <f t="shared" si="32"/>
      </c>
      <c r="R52" s="102"/>
      <c r="S52" s="107">
        <v>14</v>
      </c>
      <c r="T52" s="217"/>
      <c r="U52" s="218"/>
      <c r="V52" s="218"/>
      <c r="W52" s="218"/>
      <c r="X52" s="219"/>
      <c r="Y52" s="220"/>
      <c r="Z52" s="221"/>
      <c r="AA52" s="105"/>
      <c r="AB52" s="222"/>
      <c r="AC52" s="223"/>
      <c r="AD52" s="105">
        <f t="shared" si="9"/>
      </c>
      <c r="AE52" s="224"/>
      <c r="AF52" s="225"/>
      <c r="AG52" s="42">
        <f t="shared" si="10"/>
      </c>
      <c r="AH52" s="107">
        <v>38</v>
      </c>
      <c r="AI52" s="217"/>
      <c r="AJ52" s="226"/>
      <c r="AK52" s="226"/>
      <c r="AL52" s="226"/>
      <c r="AM52" s="227"/>
      <c r="AN52" s="220"/>
      <c r="AO52" s="221"/>
      <c r="AP52" s="105"/>
      <c r="AQ52" s="222"/>
      <c r="AR52" s="228"/>
      <c r="AS52" s="105">
        <f t="shared" si="20"/>
      </c>
      <c r="AT52" s="224"/>
      <c r="AU52" s="225"/>
      <c r="AV52" s="46">
        <f t="shared" si="38"/>
      </c>
      <c r="AW52" s="35"/>
      <c r="AX52" s="97">
        <f t="shared" si="33"/>
      </c>
      <c r="AY52" s="27">
        <f t="shared" si="21"/>
      </c>
      <c r="AZ52" s="97">
        <f t="shared" si="22"/>
      </c>
      <c r="BA52" s="178">
        <f t="shared" si="34"/>
      </c>
      <c r="BB52" s="98">
        <f t="shared" si="23"/>
      </c>
      <c r="BC52" s="98">
        <f t="shared" si="12"/>
        <v>0</v>
      </c>
      <c r="BD52" s="98">
        <f t="shared" si="35"/>
        <v>0</v>
      </c>
      <c r="BE52" s="98">
        <f t="shared" si="37"/>
      </c>
      <c r="BF52" s="99">
        <f t="shared" si="24"/>
        <v>0</v>
      </c>
      <c r="BG52" s="99" t="str">
        <f t="shared" si="25"/>
        <v>ー</v>
      </c>
      <c r="BH52" s="99" t="str">
        <f t="shared" si="26"/>
        <v>ー</v>
      </c>
      <c r="BI52" s="98" t="str">
        <f t="shared" si="36"/>
        <v>ー</v>
      </c>
      <c r="BJ52" s="100" t="str">
        <f t="shared" si="13"/>
        <v>テクニック</v>
      </c>
      <c r="BK52" s="98">
        <f t="shared" si="27"/>
      </c>
      <c r="BL52" s="98" t="e">
        <f t="shared" si="28"/>
        <v>#VALUE!</v>
      </c>
      <c r="BM52" s="101">
        <f t="shared" si="29"/>
      </c>
      <c r="BN52" s="102"/>
      <c r="BO52" s="136" t="s">
        <v>209</v>
      </c>
      <c r="BP52" s="137"/>
      <c r="BQ52" s="137"/>
      <c r="BR52" s="137" t="s">
        <v>183</v>
      </c>
      <c r="BS52" s="137" t="s">
        <v>143</v>
      </c>
      <c r="BT52" s="138" t="s">
        <v>210</v>
      </c>
      <c r="BU52" s="136" t="s">
        <v>211</v>
      </c>
      <c r="BV52" s="137"/>
      <c r="BW52" s="137"/>
      <c r="BX52" s="137" t="s">
        <v>183</v>
      </c>
      <c r="BY52" s="137" t="s">
        <v>143</v>
      </c>
      <c r="BZ52" s="138" t="s">
        <v>210</v>
      </c>
      <c r="CA52" s="229" t="s">
        <v>184</v>
      </c>
      <c r="CB52" s="139" t="s">
        <v>185</v>
      </c>
      <c r="CC52" s="140"/>
      <c r="CD52" s="141"/>
      <c r="CE52" s="142" t="s">
        <v>210</v>
      </c>
    </row>
    <row r="53" spans="2:83" ht="13.5">
      <c r="B53" s="27">
        <f t="shared" si="2"/>
      </c>
      <c r="C53" s="27">
        <f t="shared" si="14"/>
      </c>
      <c r="D53" s="97">
        <f t="shared" si="15"/>
      </c>
      <c r="E53" s="178">
        <f t="shared" si="16"/>
      </c>
      <c r="F53" s="98">
        <f t="shared" si="3"/>
      </c>
      <c r="G53" s="98">
        <f t="shared" si="4"/>
        <v>0</v>
      </c>
      <c r="H53" s="98">
        <f t="shared" si="30"/>
        <v>0</v>
      </c>
      <c r="I53" s="98">
        <f t="shared" si="17"/>
      </c>
      <c r="J53" s="99">
        <f t="shared" si="5"/>
        <v>0</v>
      </c>
      <c r="K53" s="99" t="str">
        <f t="shared" si="18"/>
        <v>ー</v>
      </c>
      <c r="L53" s="99" t="str">
        <f t="shared" si="19"/>
        <v>ー</v>
      </c>
      <c r="M53" s="98" t="str">
        <f t="shared" si="31"/>
        <v>ー</v>
      </c>
      <c r="N53" s="100" t="str">
        <f t="shared" si="6"/>
        <v>テクニック</v>
      </c>
      <c r="O53" s="98">
        <f t="shared" si="7"/>
      </c>
      <c r="P53" s="98" t="e">
        <f t="shared" si="8"/>
        <v>#VALUE!</v>
      </c>
      <c r="Q53" s="101">
        <f t="shared" si="32"/>
      </c>
      <c r="R53" s="102"/>
      <c r="S53" s="107">
        <v>15</v>
      </c>
      <c r="T53" s="217"/>
      <c r="U53" s="218"/>
      <c r="V53" s="218"/>
      <c r="W53" s="218"/>
      <c r="X53" s="219"/>
      <c r="Y53" s="220"/>
      <c r="Z53" s="221"/>
      <c r="AA53" s="143"/>
      <c r="AB53" s="222"/>
      <c r="AC53" s="223"/>
      <c r="AD53" s="105">
        <f t="shared" si="9"/>
      </c>
      <c r="AE53" s="224"/>
      <c r="AF53" s="225"/>
      <c r="AG53" s="42">
        <f t="shared" si="10"/>
      </c>
      <c r="AH53" s="107">
        <v>39</v>
      </c>
      <c r="AI53" s="217"/>
      <c r="AJ53" s="226"/>
      <c r="AK53" s="226"/>
      <c r="AL53" s="226"/>
      <c r="AM53" s="227"/>
      <c r="AN53" s="220"/>
      <c r="AO53" s="221"/>
      <c r="AP53" s="143"/>
      <c r="AQ53" s="222"/>
      <c r="AR53" s="228"/>
      <c r="AS53" s="105">
        <f t="shared" si="20"/>
      </c>
      <c r="AT53" s="224"/>
      <c r="AU53" s="225"/>
      <c r="AV53" s="46">
        <f t="shared" si="38"/>
      </c>
      <c r="AW53" s="35"/>
      <c r="AX53" s="97">
        <f t="shared" si="33"/>
      </c>
      <c r="AY53" s="27">
        <f t="shared" si="21"/>
      </c>
      <c r="AZ53" s="97">
        <f t="shared" si="22"/>
      </c>
      <c r="BA53" s="178">
        <f t="shared" si="34"/>
      </c>
      <c r="BB53" s="98">
        <f t="shared" si="23"/>
      </c>
      <c r="BC53" s="98">
        <f t="shared" si="12"/>
        <v>0</v>
      </c>
      <c r="BD53" s="98">
        <f t="shared" si="35"/>
        <v>0</v>
      </c>
      <c r="BE53" s="98">
        <f t="shared" si="37"/>
      </c>
      <c r="BF53" s="99">
        <f t="shared" si="24"/>
        <v>0</v>
      </c>
      <c r="BG53" s="99" t="str">
        <f t="shared" si="25"/>
        <v>ー</v>
      </c>
      <c r="BH53" s="99" t="str">
        <f t="shared" si="26"/>
        <v>ー</v>
      </c>
      <c r="BI53" s="98" t="str">
        <f t="shared" si="36"/>
        <v>ー</v>
      </c>
      <c r="BJ53" s="100" t="str">
        <f t="shared" si="13"/>
        <v>テクニック</v>
      </c>
      <c r="BK53" s="98">
        <f t="shared" si="27"/>
      </c>
      <c r="BL53" s="98" t="e">
        <f t="shared" si="28"/>
        <v>#VALUE!</v>
      </c>
      <c r="BM53" s="101">
        <f t="shared" si="29"/>
      </c>
      <c r="BN53" s="102"/>
      <c r="BO53" s="27"/>
      <c r="BP53" s="28"/>
      <c r="BQ53" s="28"/>
      <c r="BR53" s="28"/>
      <c r="BS53" s="28"/>
      <c r="BT53" s="144"/>
      <c r="BU53" s="27"/>
      <c r="BV53" s="28"/>
      <c r="BW53" s="28"/>
      <c r="BX53" s="28"/>
      <c r="BY53" s="28"/>
      <c r="BZ53" s="144"/>
      <c r="CA53" s="230"/>
      <c r="CB53" s="145" t="s">
        <v>212</v>
      </c>
      <c r="CC53" s="146"/>
      <c r="CD53" s="147"/>
      <c r="CE53" s="148" t="s">
        <v>210</v>
      </c>
    </row>
    <row r="54" spans="2:83" ht="13.5">
      <c r="B54" s="27">
        <f t="shared" si="2"/>
      </c>
      <c r="C54" s="27">
        <f t="shared" si="14"/>
      </c>
      <c r="D54" s="97">
        <f t="shared" si="15"/>
      </c>
      <c r="E54" s="178">
        <f>LEFT(D54,3)</f>
      </c>
      <c r="F54" s="98">
        <f t="shared" si="3"/>
      </c>
      <c r="G54" s="98">
        <f t="shared" si="4"/>
        <v>0</v>
      </c>
      <c r="H54" s="98">
        <f t="shared" si="30"/>
        <v>0</v>
      </c>
      <c r="I54" s="98">
        <f t="shared" si="17"/>
      </c>
      <c r="J54" s="99">
        <f t="shared" si="5"/>
        <v>0</v>
      </c>
      <c r="K54" s="99" t="str">
        <f t="shared" si="18"/>
        <v>ー</v>
      </c>
      <c r="L54" s="99" t="str">
        <f t="shared" si="19"/>
        <v>ー</v>
      </c>
      <c r="M54" s="98" t="str">
        <f t="shared" si="31"/>
        <v>ー</v>
      </c>
      <c r="N54" s="100" t="str">
        <f t="shared" si="6"/>
        <v>テクニック</v>
      </c>
      <c r="O54" s="98">
        <f t="shared" si="7"/>
      </c>
      <c r="P54" s="98" t="e">
        <f t="shared" si="8"/>
        <v>#VALUE!</v>
      </c>
      <c r="Q54" s="101">
        <f t="shared" si="32"/>
      </c>
      <c r="R54" s="102"/>
      <c r="S54" s="107">
        <v>16</v>
      </c>
      <c r="T54" s="217"/>
      <c r="U54" s="218"/>
      <c r="V54" s="218"/>
      <c r="W54" s="218"/>
      <c r="X54" s="219"/>
      <c r="Y54" s="220"/>
      <c r="Z54" s="221"/>
      <c r="AA54" s="105"/>
      <c r="AB54" s="222"/>
      <c r="AC54" s="223"/>
      <c r="AD54" s="105">
        <f t="shared" si="9"/>
      </c>
      <c r="AE54" s="224"/>
      <c r="AF54" s="225"/>
      <c r="AG54" s="42">
        <f t="shared" si="10"/>
      </c>
      <c r="AH54" s="107">
        <v>40</v>
      </c>
      <c r="AI54" s="217"/>
      <c r="AJ54" s="226"/>
      <c r="AK54" s="226"/>
      <c r="AL54" s="226"/>
      <c r="AM54" s="227"/>
      <c r="AN54" s="220"/>
      <c r="AO54" s="221"/>
      <c r="AP54" s="105"/>
      <c r="AQ54" s="222"/>
      <c r="AR54" s="228"/>
      <c r="AS54" s="105">
        <f t="shared" si="20"/>
      </c>
      <c r="AT54" s="224"/>
      <c r="AU54" s="225"/>
      <c r="AV54" s="46">
        <f t="shared" si="38"/>
      </c>
      <c r="AW54" s="35"/>
      <c r="AX54" s="97">
        <f t="shared" si="33"/>
      </c>
      <c r="AY54" s="27">
        <f t="shared" si="21"/>
      </c>
      <c r="AZ54" s="97">
        <f t="shared" si="22"/>
      </c>
      <c r="BA54" s="178">
        <f t="shared" si="34"/>
      </c>
      <c r="BB54" s="98">
        <f t="shared" si="23"/>
      </c>
      <c r="BC54" s="98">
        <f t="shared" si="12"/>
        <v>0</v>
      </c>
      <c r="BD54" s="98">
        <f t="shared" si="35"/>
        <v>0</v>
      </c>
      <c r="BE54" s="98">
        <f t="shared" si="37"/>
      </c>
      <c r="BF54" s="99">
        <f t="shared" si="24"/>
        <v>0</v>
      </c>
      <c r="BG54" s="99" t="str">
        <f t="shared" si="25"/>
        <v>ー</v>
      </c>
      <c r="BH54" s="99" t="str">
        <f t="shared" si="26"/>
        <v>ー</v>
      </c>
      <c r="BI54" s="98" t="str">
        <f t="shared" si="36"/>
        <v>ー</v>
      </c>
      <c r="BJ54" s="100" t="str">
        <f t="shared" si="13"/>
        <v>テクニック</v>
      </c>
      <c r="BK54" s="98">
        <f t="shared" si="27"/>
      </c>
      <c r="BL54" s="98" t="e">
        <f t="shared" si="28"/>
        <v>#VALUE!</v>
      </c>
      <c r="BM54" s="101">
        <f t="shared" si="29"/>
      </c>
      <c r="BN54" s="102"/>
      <c r="BO54" s="27"/>
      <c r="BP54" s="28"/>
      <c r="BQ54" s="28"/>
      <c r="BR54" s="28"/>
      <c r="BS54" s="28"/>
      <c r="BT54" s="144"/>
      <c r="BU54" s="27"/>
      <c r="BV54" s="28"/>
      <c r="BW54" s="28"/>
      <c r="BX54" s="28"/>
      <c r="BY54" s="28"/>
      <c r="BZ54" s="144"/>
      <c r="CA54" s="230"/>
      <c r="CB54" s="145" t="s">
        <v>213</v>
      </c>
      <c r="CC54" s="146"/>
      <c r="CD54" s="147"/>
      <c r="CE54" s="148" t="s">
        <v>210</v>
      </c>
    </row>
    <row r="55" spans="2:83" ht="13.5">
      <c r="B55" s="27">
        <f t="shared" si="2"/>
      </c>
      <c r="C55" s="27">
        <f t="shared" si="14"/>
      </c>
      <c r="D55" s="97">
        <f t="shared" si="15"/>
      </c>
      <c r="E55" s="178">
        <f>LEFT(D55,3)</f>
      </c>
      <c r="F55" s="98">
        <f t="shared" si="3"/>
      </c>
      <c r="G55" s="98">
        <f t="shared" si="4"/>
        <v>0</v>
      </c>
      <c r="H55" s="98">
        <f t="shared" si="30"/>
        <v>0</v>
      </c>
      <c r="I55" s="98">
        <f t="shared" si="17"/>
      </c>
      <c r="J55" s="99">
        <f t="shared" si="5"/>
        <v>0</v>
      </c>
      <c r="K55" s="99" t="str">
        <f t="shared" si="18"/>
        <v>ー</v>
      </c>
      <c r="L55" s="99" t="str">
        <f t="shared" si="19"/>
        <v>ー</v>
      </c>
      <c r="M55" s="98" t="str">
        <f t="shared" si="31"/>
        <v>ー</v>
      </c>
      <c r="N55" s="100" t="str">
        <f t="shared" si="6"/>
        <v>テクニック</v>
      </c>
      <c r="O55" s="98">
        <f t="shared" si="7"/>
      </c>
      <c r="P55" s="98" t="e">
        <f t="shared" si="8"/>
        <v>#VALUE!</v>
      </c>
      <c r="Q55" s="101">
        <f t="shared" si="32"/>
      </c>
      <c r="R55" s="102"/>
      <c r="S55" s="107">
        <v>17</v>
      </c>
      <c r="T55" s="217"/>
      <c r="U55" s="218"/>
      <c r="V55" s="218"/>
      <c r="W55" s="218"/>
      <c r="X55" s="219"/>
      <c r="Y55" s="220"/>
      <c r="Z55" s="221"/>
      <c r="AA55" s="143"/>
      <c r="AB55" s="222"/>
      <c r="AC55" s="223"/>
      <c r="AD55" s="105">
        <f t="shared" si="9"/>
      </c>
      <c r="AE55" s="224"/>
      <c r="AF55" s="225"/>
      <c r="AG55" s="42">
        <f t="shared" si="10"/>
      </c>
      <c r="AH55" s="107">
        <v>41</v>
      </c>
      <c r="AI55" s="217"/>
      <c r="AJ55" s="226"/>
      <c r="AK55" s="226"/>
      <c r="AL55" s="226"/>
      <c r="AM55" s="227"/>
      <c r="AN55" s="220"/>
      <c r="AO55" s="221"/>
      <c r="AP55" s="143"/>
      <c r="AQ55" s="222"/>
      <c r="AR55" s="228"/>
      <c r="AS55" s="105">
        <f t="shared" si="20"/>
      </c>
      <c r="AT55" s="224"/>
      <c r="AU55" s="225"/>
      <c r="AV55" s="46">
        <f t="shared" si="38"/>
      </c>
      <c r="AW55" s="35"/>
      <c r="AX55" s="97">
        <f t="shared" si="33"/>
      </c>
      <c r="AY55" s="27">
        <f t="shared" si="21"/>
      </c>
      <c r="AZ55" s="97">
        <f t="shared" si="22"/>
      </c>
      <c r="BA55" s="178">
        <f t="shared" si="34"/>
      </c>
      <c r="BB55" s="98">
        <f t="shared" si="23"/>
      </c>
      <c r="BC55" s="98">
        <f t="shared" si="12"/>
        <v>0</v>
      </c>
      <c r="BD55" s="98">
        <f t="shared" si="35"/>
        <v>0</v>
      </c>
      <c r="BE55" s="98">
        <f t="shared" si="37"/>
      </c>
      <c r="BF55" s="99">
        <f t="shared" si="24"/>
        <v>0</v>
      </c>
      <c r="BG55" s="99" t="str">
        <f t="shared" si="25"/>
        <v>ー</v>
      </c>
      <c r="BH55" s="99" t="str">
        <f t="shared" si="26"/>
        <v>ー</v>
      </c>
      <c r="BI55" s="98" t="str">
        <f t="shared" si="36"/>
        <v>ー</v>
      </c>
      <c r="BJ55" s="100" t="str">
        <f t="shared" si="13"/>
        <v>テクニック</v>
      </c>
      <c r="BK55" s="98">
        <f t="shared" si="27"/>
      </c>
      <c r="BL55" s="98" t="e">
        <f t="shared" si="28"/>
        <v>#VALUE!</v>
      </c>
      <c r="BM55" s="101">
        <f t="shared" si="29"/>
      </c>
      <c r="BN55" s="102"/>
      <c r="BO55" s="27"/>
      <c r="BP55" s="28"/>
      <c r="BQ55" s="28"/>
      <c r="BR55" s="28"/>
      <c r="BS55" s="28"/>
      <c r="BT55" s="144"/>
      <c r="BU55" s="27"/>
      <c r="BV55" s="28"/>
      <c r="BW55" s="28"/>
      <c r="BX55" s="28"/>
      <c r="BY55" s="28"/>
      <c r="BZ55" s="144"/>
      <c r="CA55" s="231"/>
      <c r="CB55" s="149" t="s">
        <v>186</v>
      </c>
      <c r="CC55" s="150"/>
      <c r="CD55" s="151"/>
      <c r="CE55" s="152" t="s">
        <v>214</v>
      </c>
    </row>
    <row r="56" spans="2:83" ht="13.5">
      <c r="B56" s="27">
        <f t="shared" si="2"/>
      </c>
      <c r="C56" s="27">
        <f t="shared" si="14"/>
      </c>
      <c r="D56" s="97">
        <f t="shared" si="15"/>
      </c>
      <c r="E56" s="178">
        <f>LEFT(D56,3)</f>
      </c>
      <c r="F56" s="98">
        <f t="shared" si="3"/>
      </c>
      <c r="G56" s="98">
        <f t="shared" si="4"/>
        <v>0</v>
      </c>
      <c r="H56" s="98">
        <f t="shared" si="30"/>
        <v>0</v>
      </c>
      <c r="I56" s="98">
        <f t="shared" si="17"/>
      </c>
      <c r="J56" s="99">
        <f t="shared" si="5"/>
        <v>0</v>
      </c>
      <c r="K56" s="99" t="str">
        <f t="shared" si="18"/>
        <v>ー</v>
      </c>
      <c r="L56" s="99" t="str">
        <f t="shared" si="19"/>
        <v>ー</v>
      </c>
      <c r="M56" s="98" t="str">
        <f t="shared" si="31"/>
        <v>ー</v>
      </c>
      <c r="N56" s="100" t="str">
        <f t="shared" si="6"/>
        <v>テクニック</v>
      </c>
      <c r="O56" s="98">
        <f t="shared" si="7"/>
      </c>
      <c r="P56" s="98" t="e">
        <f t="shared" si="8"/>
        <v>#VALUE!</v>
      </c>
      <c r="Q56" s="101">
        <f t="shared" si="32"/>
      </c>
      <c r="R56" s="102"/>
      <c r="S56" s="107">
        <v>18</v>
      </c>
      <c r="T56" s="217"/>
      <c r="U56" s="218"/>
      <c r="V56" s="218"/>
      <c r="W56" s="218"/>
      <c r="X56" s="219"/>
      <c r="Y56" s="220"/>
      <c r="Z56" s="221"/>
      <c r="AA56" s="105"/>
      <c r="AB56" s="222"/>
      <c r="AC56" s="223"/>
      <c r="AD56" s="105">
        <f t="shared" si="9"/>
      </c>
      <c r="AE56" s="224"/>
      <c r="AF56" s="225"/>
      <c r="AG56" s="42">
        <f t="shared" si="10"/>
      </c>
      <c r="AH56" s="107">
        <v>42</v>
      </c>
      <c r="AI56" s="217"/>
      <c r="AJ56" s="226"/>
      <c r="AK56" s="226"/>
      <c r="AL56" s="226"/>
      <c r="AM56" s="227"/>
      <c r="AN56" s="220"/>
      <c r="AO56" s="221"/>
      <c r="AP56" s="105"/>
      <c r="AQ56" s="222"/>
      <c r="AR56" s="228"/>
      <c r="AS56" s="105">
        <f t="shared" si="20"/>
      </c>
      <c r="AT56" s="224"/>
      <c r="AU56" s="225"/>
      <c r="AV56" s="46">
        <f t="shared" si="38"/>
      </c>
      <c r="AW56" s="35"/>
      <c r="AX56" s="97">
        <f t="shared" si="33"/>
      </c>
      <c r="AY56" s="27">
        <f t="shared" si="21"/>
      </c>
      <c r="AZ56" s="97">
        <f t="shared" si="22"/>
      </c>
      <c r="BA56" s="178">
        <f t="shared" si="34"/>
      </c>
      <c r="BB56" s="98">
        <f t="shared" si="23"/>
      </c>
      <c r="BC56" s="98">
        <f t="shared" si="12"/>
        <v>0</v>
      </c>
      <c r="BD56" s="98">
        <f t="shared" si="35"/>
        <v>0</v>
      </c>
      <c r="BE56" s="98">
        <f t="shared" si="37"/>
      </c>
      <c r="BF56" s="99">
        <f t="shared" si="24"/>
        <v>0</v>
      </c>
      <c r="BG56" s="99" t="str">
        <f t="shared" si="25"/>
        <v>ー</v>
      </c>
      <c r="BH56" s="99" t="str">
        <f t="shared" si="26"/>
        <v>ー</v>
      </c>
      <c r="BI56" s="98" t="str">
        <f t="shared" si="36"/>
        <v>ー</v>
      </c>
      <c r="BJ56" s="100" t="str">
        <f t="shared" si="13"/>
        <v>テクニック</v>
      </c>
      <c r="BK56" s="98">
        <f t="shared" si="27"/>
      </c>
      <c r="BL56" s="98" t="e">
        <f t="shared" si="28"/>
        <v>#VALUE!</v>
      </c>
      <c r="BM56" s="101">
        <f t="shared" si="29"/>
      </c>
      <c r="BN56" s="102"/>
      <c r="BO56" s="27"/>
      <c r="BP56" s="28"/>
      <c r="BQ56" s="28"/>
      <c r="BR56" s="28"/>
      <c r="BS56" s="28"/>
      <c r="BT56" s="144"/>
      <c r="BU56" s="27"/>
      <c r="BV56" s="28"/>
      <c r="BW56" s="28"/>
      <c r="BX56" s="28"/>
      <c r="BY56" s="28"/>
      <c r="BZ56" s="144"/>
      <c r="CA56" t="s">
        <v>215</v>
      </c>
      <c r="CE56" s="144"/>
    </row>
    <row r="57" spans="2:83" ht="13.5">
      <c r="B57" s="27">
        <f t="shared" si="2"/>
      </c>
      <c r="C57" s="27">
        <f t="shared" si="14"/>
      </c>
      <c r="D57" s="97">
        <f t="shared" si="15"/>
      </c>
      <c r="E57" s="178">
        <f>LEFT(D57,3)</f>
      </c>
      <c r="F57" s="98">
        <f t="shared" si="3"/>
      </c>
      <c r="G57" s="98">
        <f t="shared" si="4"/>
        <v>0</v>
      </c>
      <c r="H57" s="98">
        <f t="shared" si="30"/>
        <v>0</v>
      </c>
      <c r="I57" s="98">
        <f t="shared" si="17"/>
      </c>
      <c r="J57" s="99">
        <f t="shared" si="5"/>
        <v>0</v>
      </c>
      <c r="K57" s="99" t="str">
        <f t="shared" si="18"/>
        <v>ー</v>
      </c>
      <c r="L57" s="99" t="str">
        <f t="shared" si="19"/>
        <v>ー</v>
      </c>
      <c r="M57" s="98" t="str">
        <f t="shared" si="31"/>
        <v>ー</v>
      </c>
      <c r="N57" s="100" t="str">
        <f t="shared" si="6"/>
        <v>テクニック</v>
      </c>
      <c r="O57" s="98">
        <f t="shared" si="7"/>
      </c>
      <c r="P57" s="98" t="e">
        <f t="shared" si="8"/>
        <v>#VALUE!</v>
      </c>
      <c r="Q57" s="101">
        <f t="shared" si="32"/>
      </c>
      <c r="R57" s="102"/>
      <c r="S57" s="107">
        <v>19</v>
      </c>
      <c r="T57" s="217"/>
      <c r="U57" s="218"/>
      <c r="V57" s="218"/>
      <c r="W57" s="218"/>
      <c r="X57" s="219"/>
      <c r="Y57" s="220"/>
      <c r="Z57" s="221"/>
      <c r="AA57" s="143"/>
      <c r="AB57" s="222"/>
      <c r="AC57" s="223"/>
      <c r="AD57" s="105">
        <f t="shared" si="9"/>
      </c>
      <c r="AE57" s="224"/>
      <c r="AF57" s="225"/>
      <c r="AG57" s="42">
        <f t="shared" si="10"/>
      </c>
      <c r="AH57" s="107">
        <v>43</v>
      </c>
      <c r="AI57" s="217"/>
      <c r="AJ57" s="226"/>
      <c r="AK57" s="226"/>
      <c r="AL57" s="226"/>
      <c r="AM57" s="227"/>
      <c r="AN57" s="220"/>
      <c r="AO57" s="221"/>
      <c r="AP57" s="143"/>
      <c r="AQ57" s="222"/>
      <c r="AR57" s="228"/>
      <c r="AS57" s="105">
        <f t="shared" si="20"/>
      </c>
      <c r="AT57" s="224"/>
      <c r="AU57" s="225"/>
      <c r="AV57" s="46">
        <f t="shared" si="38"/>
      </c>
      <c r="AW57" s="35"/>
      <c r="AX57" s="97">
        <f t="shared" si="33"/>
      </c>
      <c r="AY57" s="27">
        <f t="shared" si="21"/>
      </c>
      <c r="AZ57" s="97">
        <f t="shared" si="22"/>
      </c>
      <c r="BA57" s="178">
        <f t="shared" si="34"/>
      </c>
      <c r="BB57" s="98">
        <f t="shared" si="23"/>
      </c>
      <c r="BC57" s="98">
        <f t="shared" si="12"/>
        <v>0</v>
      </c>
      <c r="BD57" s="98">
        <f t="shared" si="35"/>
        <v>0</v>
      </c>
      <c r="BE57" s="98">
        <f t="shared" si="37"/>
      </c>
      <c r="BF57" s="99">
        <f t="shared" si="24"/>
        <v>0</v>
      </c>
      <c r="BG57" s="99" t="str">
        <f t="shared" si="25"/>
        <v>ー</v>
      </c>
      <c r="BH57" s="99" t="str">
        <f t="shared" si="26"/>
        <v>ー</v>
      </c>
      <c r="BI57" s="98" t="str">
        <f t="shared" si="36"/>
        <v>ー</v>
      </c>
      <c r="BJ57" s="100" t="str">
        <f t="shared" si="13"/>
        <v>テクニック</v>
      </c>
      <c r="BK57" s="98">
        <f t="shared" si="27"/>
      </c>
      <c r="BL57" s="98" t="e">
        <f t="shared" si="28"/>
        <v>#VALUE!</v>
      </c>
      <c r="BM57" s="101">
        <f t="shared" si="29"/>
      </c>
      <c r="BN57" s="102"/>
      <c r="BO57" s="27"/>
      <c r="BP57" s="28"/>
      <c r="BQ57" s="28"/>
      <c r="BR57" s="28"/>
      <c r="BS57" s="28"/>
      <c r="BT57" s="144"/>
      <c r="BU57" s="27"/>
      <c r="BV57" s="28"/>
      <c r="BW57" s="28"/>
      <c r="BX57" s="28"/>
      <c r="BY57" s="28"/>
      <c r="BZ57" s="144"/>
      <c r="CE57" s="144"/>
    </row>
    <row r="58" spans="2:83" ht="13.5">
      <c r="B58" s="27">
        <f t="shared" si="2"/>
      </c>
      <c r="C58" s="27">
        <f t="shared" si="14"/>
      </c>
      <c r="D58" s="97">
        <f t="shared" si="15"/>
      </c>
      <c r="E58" s="178">
        <f>LEFT(D58,3)</f>
      </c>
      <c r="F58" s="98">
        <f t="shared" si="3"/>
      </c>
      <c r="G58" s="98">
        <f t="shared" si="4"/>
        <v>0</v>
      </c>
      <c r="H58" s="98">
        <f t="shared" si="30"/>
        <v>0</v>
      </c>
      <c r="I58" s="98">
        <f t="shared" si="17"/>
      </c>
      <c r="J58" s="99">
        <f t="shared" si="5"/>
        <v>0</v>
      </c>
      <c r="K58" s="99" t="str">
        <f t="shared" si="18"/>
        <v>ー</v>
      </c>
      <c r="L58" s="99" t="str">
        <f t="shared" si="19"/>
        <v>ー</v>
      </c>
      <c r="M58" s="98" t="str">
        <f t="shared" si="31"/>
        <v>ー</v>
      </c>
      <c r="N58" s="100" t="str">
        <f t="shared" si="6"/>
        <v>テクニック</v>
      </c>
      <c r="O58" s="98">
        <f t="shared" si="7"/>
      </c>
      <c r="P58" s="98" t="e">
        <f t="shared" si="8"/>
        <v>#VALUE!</v>
      </c>
      <c r="Q58" s="101">
        <f t="shared" si="32"/>
      </c>
      <c r="R58" s="102"/>
      <c r="S58" s="107">
        <v>20</v>
      </c>
      <c r="T58" s="217"/>
      <c r="U58" s="218"/>
      <c r="V58" s="218"/>
      <c r="W58" s="218"/>
      <c r="X58" s="219"/>
      <c r="Y58" s="220"/>
      <c r="Z58" s="221"/>
      <c r="AA58" s="105"/>
      <c r="AB58" s="222"/>
      <c r="AC58" s="223"/>
      <c r="AD58" s="105">
        <f t="shared" si="9"/>
      </c>
      <c r="AE58" s="224"/>
      <c r="AF58" s="225"/>
      <c r="AG58" s="42">
        <f t="shared" si="10"/>
      </c>
      <c r="AH58" s="107">
        <v>44</v>
      </c>
      <c r="AI58" s="217"/>
      <c r="AJ58" s="226"/>
      <c r="AK58" s="226"/>
      <c r="AL58" s="226"/>
      <c r="AM58" s="227"/>
      <c r="AN58" s="220"/>
      <c r="AO58" s="221"/>
      <c r="AP58" s="105"/>
      <c r="AQ58" s="222"/>
      <c r="AR58" s="228"/>
      <c r="AS58" s="105">
        <f t="shared" si="20"/>
      </c>
      <c r="AT58" s="224"/>
      <c r="AU58" s="225"/>
      <c r="AV58" s="46">
        <f t="shared" si="38"/>
      </c>
      <c r="AW58" s="35"/>
      <c r="AX58" s="97">
        <f t="shared" si="33"/>
      </c>
      <c r="AY58" s="27">
        <f t="shared" si="21"/>
      </c>
      <c r="AZ58" s="97">
        <f t="shared" si="22"/>
      </c>
      <c r="BA58" s="178">
        <f t="shared" si="34"/>
      </c>
      <c r="BB58" s="98">
        <f t="shared" si="23"/>
      </c>
      <c r="BC58" s="98">
        <f t="shared" si="12"/>
        <v>0</v>
      </c>
      <c r="BD58" s="98">
        <f t="shared" si="35"/>
        <v>0</v>
      </c>
      <c r="BE58" s="98">
        <f t="shared" si="37"/>
      </c>
      <c r="BF58" s="99">
        <f t="shared" si="24"/>
        <v>0</v>
      </c>
      <c r="BG58" s="99" t="str">
        <f t="shared" si="25"/>
        <v>ー</v>
      </c>
      <c r="BH58" s="99" t="str">
        <f t="shared" si="26"/>
        <v>ー</v>
      </c>
      <c r="BI58" s="98" t="str">
        <f t="shared" si="36"/>
        <v>ー</v>
      </c>
      <c r="BJ58" s="100" t="str">
        <f t="shared" si="13"/>
        <v>テクニック</v>
      </c>
      <c r="BK58" s="98">
        <f t="shared" si="27"/>
      </c>
      <c r="BL58" s="98" t="e">
        <f t="shared" si="28"/>
        <v>#VALUE!</v>
      </c>
      <c r="BM58" s="101">
        <f t="shared" si="29"/>
      </c>
      <c r="BN58" s="102"/>
      <c r="BO58" s="27"/>
      <c r="BP58" s="28"/>
      <c r="BQ58" s="28"/>
      <c r="BR58" s="28"/>
      <c r="BS58" s="28"/>
      <c r="BT58" s="144"/>
      <c r="BU58" s="27"/>
      <c r="BV58" s="28"/>
      <c r="BW58" s="28"/>
      <c r="BX58" s="28"/>
      <c r="BY58" s="28"/>
      <c r="BZ58" s="144"/>
      <c r="CE58" s="144"/>
    </row>
    <row r="59" spans="2:83" ht="13.5">
      <c r="B59" s="27">
        <f t="shared" si="2"/>
      </c>
      <c r="C59" s="27">
        <f t="shared" si="14"/>
      </c>
      <c r="D59" s="97">
        <f t="shared" si="15"/>
      </c>
      <c r="E59" s="178">
        <f t="shared" si="16"/>
      </c>
      <c r="F59" s="98">
        <f t="shared" si="3"/>
      </c>
      <c r="G59" s="98">
        <f t="shared" si="4"/>
        <v>0</v>
      </c>
      <c r="H59" s="98">
        <f t="shared" si="30"/>
        <v>0</v>
      </c>
      <c r="I59" s="98">
        <f t="shared" si="17"/>
      </c>
      <c r="J59" s="99">
        <f t="shared" si="5"/>
        <v>0</v>
      </c>
      <c r="K59" s="99" t="str">
        <f t="shared" si="18"/>
        <v>ー</v>
      </c>
      <c r="L59" s="99" t="str">
        <f t="shared" si="19"/>
        <v>ー</v>
      </c>
      <c r="M59" s="98" t="str">
        <f t="shared" si="31"/>
        <v>ー</v>
      </c>
      <c r="N59" s="100" t="str">
        <f t="shared" si="6"/>
        <v>テクニック</v>
      </c>
      <c r="O59" s="98">
        <f t="shared" si="7"/>
      </c>
      <c r="P59" s="98" t="e">
        <f t="shared" si="8"/>
        <v>#VALUE!</v>
      </c>
      <c r="Q59" s="101">
        <f t="shared" si="32"/>
      </c>
      <c r="R59" s="102"/>
      <c r="S59" s="107">
        <v>21</v>
      </c>
      <c r="T59" s="217"/>
      <c r="U59" s="218"/>
      <c r="V59" s="218"/>
      <c r="W59" s="218"/>
      <c r="X59" s="219"/>
      <c r="Y59" s="220"/>
      <c r="Z59" s="221"/>
      <c r="AA59" s="143"/>
      <c r="AB59" s="222"/>
      <c r="AC59" s="223"/>
      <c r="AD59" s="105">
        <f t="shared" si="9"/>
      </c>
      <c r="AE59" s="224"/>
      <c r="AF59" s="225"/>
      <c r="AG59" s="42">
        <f t="shared" si="10"/>
      </c>
      <c r="AH59" s="107">
        <v>45</v>
      </c>
      <c r="AI59" s="217"/>
      <c r="AJ59" s="226"/>
      <c r="AK59" s="226"/>
      <c r="AL59" s="226"/>
      <c r="AM59" s="227"/>
      <c r="AN59" s="220"/>
      <c r="AO59" s="221"/>
      <c r="AP59" s="143"/>
      <c r="AQ59" s="222"/>
      <c r="AR59" s="228"/>
      <c r="AS59" s="105">
        <f t="shared" si="20"/>
      </c>
      <c r="AT59" s="224"/>
      <c r="AU59" s="225"/>
      <c r="AV59" s="46">
        <f t="shared" si="38"/>
      </c>
      <c r="AW59" s="35"/>
      <c r="AX59" s="97">
        <f t="shared" si="33"/>
      </c>
      <c r="AY59" s="27">
        <f t="shared" si="21"/>
      </c>
      <c r="AZ59" s="97">
        <f t="shared" si="22"/>
      </c>
      <c r="BA59" s="178">
        <f t="shared" si="34"/>
      </c>
      <c r="BB59" s="98">
        <f t="shared" si="23"/>
      </c>
      <c r="BC59" s="98">
        <f t="shared" si="12"/>
        <v>0</v>
      </c>
      <c r="BD59" s="98">
        <f t="shared" si="35"/>
        <v>0</v>
      </c>
      <c r="BE59" s="98">
        <f t="shared" si="37"/>
      </c>
      <c r="BF59" s="99">
        <f t="shared" si="24"/>
        <v>0</v>
      </c>
      <c r="BG59" s="99" t="str">
        <f t="shared" si="25"/>
        <v>ー</v>
      </c>
      <c r="BH59" s="99" t="str">
        <f t="shared" si="26"/>
        <v>ー</v>
      </c>
      <c r="BI59" s="98" t="str">
        <f t="shared" si="36"/>
        <v>ー</v>
      </c>
      <c r="BJ59" s="100" t="str">
        <f t="shared" si="13"/>
        <v>テクニック</v>
      </c>
      <c r="BK59" s="98">
        <f t="shared" si="27"/>
      </c>
      <c r="BL59" s="98" t="e">
        <f t="shared" si="28"/>
        <v>#VALUE!</v>
      </c>
      <c r="BM59" s="101">
        <f t="shared" si="29"/>
      </c>
      <c r="BN59" s="102"/>
      <c r="BO59" s="27"/>
      <c r="BP59" s="28"/>
      <c r="BQ59" s="28"/>
      <c r="BR59" s="28"/>
      <c r="BS59" s="28"/>
      <c r="BT59" s="144"/>
      <c r="BU59" s="27"/>
      <c r="BV59" s="28"/>
      <c r="BW59" s="28"/>
      <c r="BX59" s="28"/>
      <c r="BY59" s="28"/>
      <c r="BZ59" s="144"/>
      <c r="CE59" s="144"/>
    </row>
    <row r="60" spans="2:83" ht="13.5">
      <c r="B60" s="27">
        <f t="shared" si="2"/>
      </c>
      <c r="C60" s="27">
        <f t="shared" si="14"/>
      </c>
      <c r="D60" s="97">
        <f t="shared" si="15"/>
      </c>
      <c r="E60" s="178">
        <f t="shared" si="16"/>
      </c>
      <c r="F60" s="98">
        <f t="shared" si="3"/>
      </c>
      <c r="G60" s="98">
        <f t="shared" si="4"/>
        <v>0</v>
      </c>
      <c r="H60" s="98">
        <f t="shared" si="30"/>
        <v>0</v>
      </c>
      <c r="I60" s="98">
        <f t="shared" si="17"/>
      </c>
      <c r="J60" s="99">
        <f t="shared" si="5"/>
        <v>0</v>
      </c>
      <c r="K60" s="99" t="str">
        <f t="shared" si="18"/>
        <v>ー</v>
      </c>
      <c r="L60" s="99" t="str">
        <f t="shared" si="19"/>
        <v>ー</v>
      </c>
      <c r="M60" s="98" t="str">
        <f t="shared" si="31"/>
        <v>ー</v>
      </c>
      <c r="N60" s="100" t="str">
        <f t="shared" si="6"/>
        <v>テクニック</v>
      </c>
      <c r="O60" s="98">
        <f t="shared" si="7"/>
      </c>
      <c r="P60" s="98" t="e">
        <f t="shared" si="8"/>
        <v>#VALUE!</v>
      </c>
      <c r="Q60" s="101">
        <f t="shared" si="32"/>
      </c>
      <c r="R60" s="102"/>
      <c r="S60" s="107">
        <v>22</v>
      </c>
      <c r="T60" s="217"/>
      <c r="U60" s="218"/>
      <c r="V60" s="218"/>
      <c r="W60" s="218"/>
      <c r="X60" s="219"/>
      <c r="Y60" s="220"/>
      <c r="Z60" s="221"/>
      <c r="AA60" s="105"/>
      <c r="AB60" s="222"/>
      <c r="AC60" s="223"/>
      <c r="AD60" s="105">
        <f t="shared" si="9"/>
      </c>
      <c r="AE60" s="224"/>
      <c r="AF60" s="225"/>
      <c r="AG60" s="42">
        <f t="shared" si="10"/>
      </c>
      <c r="AH60" s="107">
        <v>46</v>
      </c>
      <c r="AI60" s="217"/>
      <c r="AJ60" s="226"/>
      <c r="AK60" s="226"/>
      <c r="AL60" s="226"/>
      <c r="AM60" s="227"/>
      <c r="AN60" s="220"/>
      <c r="AO60" s="221"/>
      <c r="AP60" s="105"/>
      <c r="AQ60" s="222"/>
      <c r="AR60" s="228"/>
      <c r="AS60" s="105">
        <f t="shared" si="20"/>
      </c>
      <c r="AT60" s="224"/>
      <c r="AU60" s="225"/>
      <c r="AV60" s="46">
        <f t="shared" si="38"/>
      </c>
      <c r="AW60" s="35"/>
      <c r="AX60" s="97">
        <f t="shared" si="33"/>
      </c>
      <c r="AY60" s="27">
        <f t="shared" si="21"/>
      </c>
      <c r="AZ60" s="97">
        <f t="shared" si="22"/>
      </c>
      <c r="BA60" s="178">
        <f t="shared" si="34"/>
      </c>
      <c r="BB60" s="98">
        <f t="shared" si="23"/>
      </c>
      <c r="BC60" s="98">
        <f t="shared" si="12"/>
        <v>0</v>
      </c>
      <c r="BD60" s="98">
        <f t="shared" si="35"/>
        <v>0</v>
      </c>
      <c r="BE60" s="98">
        <f t="shared" si="37"/>
      </c>
      <c r="BF60" s="99">
        <f t="shared" si="24"/>
        <v>0</v>
      </c>
      <c r="BG60" s="99" t="str">
        <f t="shared" si="25"/>
        <v>ー</v>
      </c>
      <c r="BH60" s="99" t="str">
        <f t="shared" si="26"/>
        <v>ー</v>
      </c>
      <c r="BI60" s="98" t="str">
        <f t="shared" si="36"/>
        <v>ー</v>
      </c>
      <c r="BJ60" s="100" t="str">
        <f t="shared" si="13"/>
        <v>テクニック</v>
      </c>
      <c r="BK60" s="98">
        <f t="shared" si="27"/>
      </c>
      <c r="BL60" s="98" t="e">
        <f t="shared" si="28"/>
        <v>#VALUE!</v>
      </c>
      <c r="BM60" s="101">
        <f t="shared" si="29"/>
      </c>
      <c r="BN60" s="102"/>
      <c r="BO60" s="27"/>
      <c r="BP60" s="28"/>
      <c r="BQ60" s="28"/>
      <c r="BR60" s="28"/>
      <c r="BS60" s="28"/>
      <c r="BT60" s="144"/>
      <c r="BU60" s="27"/>
      <c r="BV60" s="28"/>
      <c r="BW60" s="28"/>
      <c r="BX60" s="28"/>
      <c r="BY60" s="28"/>
      <c r="BZ60" s="144"/>
      <c r="CA60" s="28"/>
      <c r="CB60" s="28"/>
      <c r="CC60" s="28"/>
      <c r="CD60" s="28"/>
      <c r="CE60" s="144"/>
    </row>
    <row r="61" spans="2:83" ht="13.5">
      <c r="B61" s="27">
        <f t="shared" si="2"/>
      </c>
      <c r="C61" s="27">
        <f t="shared" si="14"/>
      </c>
      <c r="D61" s="97">
        <f t="shared" si="15"/>
      </c>
      <c r="E61" s="178">
        <f t="shared" si="16"/>
      </c>
      <c r="F61" s="98">
        <f t="shared" si="3"/>
      </c>
      <c r="G61" s="98">
        <f t="shared" si="4"/>
        <v>0</v>
      </c>
      <c r="H61" s="98">
        <f t="shared" si="30"/>
        <v>0</v>
      </c>
      <c r="I61" s="98">
        <f t="shared" si="17"/>
      </c>
      <c r="J61" s="99">
        <f t="shared" si="5"/>
        <v>0</v>
      </c>
      <c r="K61" s="99" t="str">
        <f t="shared" si="18"/>
        <v>ー</v>
      </c>
      <c r="L61" s="99" t="str">
        <f t="shared" si="19"/>
        <v>ー</v>
      </c>
      <c r="M61" s="98" t="str">
        <f t="shared" si="31"/>
        <v>ー</v>
      </c>
      <c r="N61" s="100" t="str">
        <f t="shared" si="6"/>
        <v>テクニック</v>
      </c>
      <c r="O61" s="98">
        <f t="shared" si="7"/>
      </c>
      <c r="P61" s="98" t="e">
        <f t="shared" si="8"/>
        <v>#VALUE!</v>
      </c>
      <c r="Q61" s="101">
        <f t="shared" si="32"/>
      </c>
      <c r="R61" s="102"/>
      <c r="S61" s="153">
        <v>23</v>
      </c>
      <c r="T61" s="217"/>
      <c r="U61" s="218"/>
      <c r="V61" s="218"/>
      <c r="W61" s="218"/>
      <c r="X61" s="219"/>
      <c r="Y61" s="220"/>
      <c r="Z61" s="221"/>
      <c r="AA61" s="143"/>
      <c r="AB61" s="222"/>
      <c r="AC61" s="223"/>
      <c r="AD61" s="105">
        <f t="shared" si="9"/>
      </c>
      <c r="AE61" s="224"/>
      <c r="AF61" s="225"/>
      <c r="AG61" s="42">
        <f t="shared" si="10"/>
      </c>
      <c r="AH61" s="107">
        <v>47</v>
      </c>
      <c r="AI61" s="217"/>
      <c r="AJ61" s="226"/>
      <c r="AK61" s="226"/>
      <c r="AL61" s="226"/>
      <c r="AM61" s="227"/>
      <c r="AN61" s="220"/>
      <c r="AO61" s="221"/>
      <c r="AP61" s="143"/>
      <c r="AQ61" s="222"/>
      <c r="AR61" s="228"/>
      <c r="AS61" s="105">
        <f t="shared" si="20"/>
      </c>
      <c r="AT61" s="224"/>
      <c r="AU61" s="225"/>
      <c r="AV61" s="46">
        <f t="shared" si="38"/>
      </c>
      <c r="AW61" s="35"/>
      <c r="AX61" s="97">
        <f t="shared" si="33"/>
      </c>
      <c r="AY61" s="27">
        <f t="shared" si="21"/>
      </c>
      <c r="AZ61" s="97">
        <f t="shared" si="22"/>
      </c>
      <c r="BA61" s="178">
        <f t="shared" si="34"/>
      </c>
      <c r="BB61" s="98">
        <f t="shared" si="23"/>
      </c>
      <c r="BC61" s="98">
        <f t="shared" si="12"/>
        <v>0</v>
      </c>
      <c r="BD61" s="98">
        <f t="shared" si="35"/>
        <v>0</v>
      </c>
      <c r="BE61" s="98">
        <f t="shared" si="37"/>
      </c>
      <c r="BF61" s="99">
        <f t="shared" si="24"/>
        <v>0</v>
      </c>
      <c r="BG61" s="99" t="str">
        <f t="shared" si="25"/>
        <v>ー</v>
      </c>
      <c r="BH61" s="99" t="str">
        <f t="shared" si="26"/>
        <v>ー</v>
      </c>
      <c r="BI61" s="98" t="str">
        <f t="shared" si="36"/>
        <v>ー</v>
      </c>
      <c r="BJ61" s="100" t="str">
        <f t="shared" si="13"/>
        <v>テクニック</v>
      </c>
      <c r="BK61" s="98">
        <f t="shared" si="27"/>
      </c>
      <c r="BL61" s="98" t="e">
        <f t="shared" si="28"/>
        <v>#VALUE!</v>
      </c>
      <c r="BM61" s="101">
        <f t="shared" si="29"/>
      </c>
      <c r="BN61" s="102"/>
      <c r="BO61" s="27"/>
      <c r="BP61" s="28"/>
      <c r="BQ61" s="28"/>
      <c r="BR61" s="28"/>
      <c r="BS61" s="28"/>
      <c r="BT61" s="144"/>
      <c r="BU61" s="27"/>
      <c r="BV61" s="28"/>
      <c r="BW61" s="28"/>
      <c r="BX61" s="28"/>
      <c r="BY61" s="28"/>
      <c r="BZ61" s="144"/>
      <c r="CA61" s="28"/>
      <c r="CB61" s="28"/>
      <c r="CC61" s="28"/>
      <c r="CD61" s="28"/>
      <c r="CE61" s="144"/>
    </row>
    <row r="62" spans="2:83" ht="13.5">
      <c r="B62" s="27">
        <f t="shared" si="2"/>
      </c>
      <c r="C62" s="27">
        <f t="shared" si="14"/>
      </c>
      <c r="D62" s="97">
        <f t="shared" si="15"/>
      </c>
      <c r="E62" s="178">
        <f t="shared" si="16"/>
      </c>
      <c r="F62" s="98">
        <f t="shared" si="3"/>
      </c>
      <c r="G62" s="98">
        <f t="shared" si="4"/>
        <v>0</v>
      </c>
      <c r="H62" s="98">
        <f t="shared" si="30"/>
        <v>0</v>
      </c>
      <c r="I62" s="98">
        <f t="shared" si="17"/>
      </c>
      <c r="J62" s="99">
        <f t="shared" si="5"/>
        <v>0</v>
      </c>
      <c r="K62" s="99" t="str">
        <f t="shared" si="18"/>
        <v>ー</v>
      </c>
      <c r="L62" s="99" t="str">
        <f t="shared" si="19"/>
        <v>ー</v>
      </c>
      <c r="M62" s="98" t="str">
        <f t="shared" si="31"/>
        <v>ー</v>
      </c>
      <c r="N62" s="100" t="str">
        <f t="shared" si="6"/>
        <v>テクニック</v>
      </c>
      <c r="O62" s="98">
        <f t="shared" si="7"/>
      </c>
      <c r="P62" s="98" t="e">
        <f t="shared" si="8"/>
        <v>#VALUE!</v>
      </c>
      <c r="Q62" s="101">
        <f t="shared" si="32"/>
      </c>
      <c r="R62" s="102"/>
      <c r="S62" s="154">
        <v>24</v>
      </c>
      <c r="T62" s="206"/>
      <c r="U62" s="207"/>
      <c r="V62" s="207"/>
      <c r="W62" s="207"/>
      <c r="X62" s="208"/>
      <c r="Y62" s="209"/>
      <c r="Z62" s="210"/>
      <c r="AA62" s="127"/>
      <c r="AB62" s="211"/>
      <c r="AC62" s="212"/>
      <c r="AD62" s="127">
        <f t="shared" si="9"/>
      </c>
      <c r="AE62" s="213"/>
      <c r="AF62" s="214"/>
      <c r="AG62" s="155">
        <f t="shared" si="10"/>
      </c>
      <c r="AH62" s="154">
        <v>48</v>
      </c>
      <c r="AI62" s="206"/>
      <c r="AJ62" s="215"/>
      <c r="AK62" s="215"/>
      <c r="AL62" s="215"/>
      <c r="AM62" s="216"/>
      <c r="AN62" s="209"/>
      <c r="AO62" s="210"/>
      <c r="AP62" s="127"/>
      <c r="AQ62" s="211"/>
      <c r="AR62" s="212"/>
      <c r="AS62" s="127">
        <f t="shared" si="20"/>
      </c>
      <c r="AT62" s="213"/>
      <c r="AU62" s="214"/>
      <c r="AV62" s="87">
        <f t="shared" si="38"/>
      </c>
      <c r="AW62" s="35"/>
      <c r="AX62" s="97">
        <f t="shared" si="33"/>
      </c>
      <c r="AY62" s="27">
        <f t="shared" si="21"/>
      </c>
      <c r="AZ62" s="97">
        <f t="shared" si="22"/>
      </c>
      <c r="BA62" s="178">
        <f t="shared" si="34"/>
      </c>
      <c r="BB62" s="98">
        <f t="shared" si="23"/>
      </c>
      <c r="BC62" s="98">
        <f t="shared" si="12"/>
        <v>0</v>
      </c>
      <c r="BD62" s="98">
        <f t="shared" si="35"/>
        <v>0</v>
      </c>
      <c r="BE62" s="98">
        <f t="shared" si="37"/>
      </c>
      <c r="BF62" s="99">
        <f t="shared" si="24"/>
        <v>0</v>
      </c>
      <c r="BG62" s="99" t="str">
        <f t="shared" si="25"/>
        <v>ー</v>
      </c>
      <c r="BH62" s="99" t="str">
        <f t="shared" si="26"/>
        <v>ー</v>
      </c>
      <c r="BI62" s="98" t="str">
        <f t="shared" si="36"/>
        <v>ー</v>
      </c>
      <c r="BJ62" s="100" t="str">
        <f t="shared" si="13"/>
        <v>テクニック</v>
      </c>
      <c r="BK62" s="98">
        <f t="shared" si="27"/>
      </c>
      <c r="BL62" s="98" t="e">
        <f t="shared" si="28"/>
        <v>#VALUE!</v>
      </c>
      <c r="BM62" s="101">
        <f t="shared" si="29"/>
      </c>
      <c r="BN62" s="102"/>
      <c r="BO62" s="156"/>
      <c r="BP62" s="157"/>
      <c r="BQ62" s="157" t="s">
        <v>187</v>
      </c>
      <c r="BR62" s="157"/>
      <c r="BS62" s="157"/>
      <c r="BT62" s="158"/>
      <c r="BU62" s="156"/>
      <c r="BV62" s="157"/>
      <c r="BW62" s="157" t="s">
        <v>187</v>
      </c>
      <c r="BX62" s="157"/>
      <c r="BY62" s="157"/>
      <c r="BZ62" s="158"/>
      <c r="CA62" s="157"/>
      <c r="CB62" s="157"/>
      <c r="CC62" s="157"/>
      <c r="CD62" s="157"/>
      <c r="CE62" s="158"/>
    </row>
    <row r="63" spans="2:66" ht="13.5">
      <c r="B63" s="156">
        <f t="shared" si="2"/>
      </c>
      <c r="C63" s="156">
        <f t="shared" si="14"/>
      </c>
      <c r="D63" s="159">
        <f t="shared" si="15"/>
      </c>
      <c r="E63" s="182">
        <f t="shared" si="16"/>
      </c>
      <c r="F63" s="160">
        <f t="shared" si="3"/>
        <v>0</v>
      </c>
      <c r="G63" s="160">
        <f t="shared" si="4"/>
        <v>0</v>
      </c>
      <c r="H63" s="160">
        <f t="shared" si="30"/>
        <v>0</v>
      </c>
      <c r="I63" s="160">
        <f t="shared" si="17"/>
      </c>
      <c r="J63" s="161">
        <f t="shared" si="5"/>
        <v>0</v>
      </c>
      <c r="K63" s="161" t="str">
        <f t="shared" si="18"/>
        <v>ー</v>
      </c>
      <c r="L63" s="161" t="str">
        <f t="shared" si="19"/>
        <v>ー</v>
      </c>
      <c r="M63" s="160" t="str">
        <f t="shared" si="31"/>
        <v>ー</v>
      </c>
      <c r="N63" s="162" t="str">
        <f t="shared" si="6"/>
        <v>テクニック</v>
      </c>
      <c r="O63" s="160">
        <f t="shared" si="7"/>
      </c>
      <c r="P63" s="160" t="e">
        <f t="shared" si="8"/>
        <v>#VALUE!</v>
      </c>
      <c r="Q63" s="163">
        <f t="shared" si="32"/>
      </c>
      <c r="AW63" s="35"/>
      <c r="AX63" s="159">
        <f t="shared" si="33"/>
      </c>
      <c r="AY63" s="156">
        <f t="shared" si="21"/>
      </c>
      <c r="AZ63" s="159">
        <f t="shared" si="22"/>
      </c>
      <c r="BA63" s="182">
        <f t="shared" si="34"/>
      </c>
      <c r="BB63" s="160">
        <f t="shared" si="23"/>
        <v>0</v>
      </c>
      <c r="BC63" s="160">
        <f t="shared" si="12"/>
        <v>0</v>
      </c>
      <c r="BD63" s="160">
        <f t="shared" si="35"/>
        <v>0</v>
      </c>
      <c r="BE63" s="160">
        <f t="shared" si="37"/>
      </c>
      <c r="BF63" s="161">
        <f t="shared" si="24"/>
        <v>0</v>
      </c>
      <c r="BG63" s="161" t="str">
        <f t="shared" si="25"/>
        <v>ー</v>
      </c>
      <c r="BH63" s="161" t="str">
        <f t="shared" si="26"/>
        <v>ー</v>
      </c>
      <c r="BI63" s="160" t="str">
        <f t="shared" si="36"/>
        <v>ー</v>
      </c>
      <c r="BJ63" s="162" t="str">
        <f t="shared" si="13"/>
        <v>テクニック</v>
      </c>
      <c r="BK63" s="160">
        <f t="shared" si="27"/>
      </c>
      <c r="BL63" s="160" t="e">
        <f t="shared" si="28"/>
        <v>#VALUE!</v>
      </c>
      <c r="BM63" s="163">
        <f t="shared" si="29"/>
      </c>
      <c r="BN63" s="102"/>
    </row>
    <row r="64" ht="13.5">
      <c r="M64" s="102"/>
    </row>
    <row r="66" spans="21:26" ht="13.5">
      <c r="U66" s="165"/>
      <c r="V66" s="165"/>
      <c r="W66" s="165"/>
      <c r="X66" s="165"/>
      <c r="Y66" s="165"/>
      <c r="Z66" s="165"/>
    </row>
    <row r="67" spans="21:26" ht="13.5">
      <c r="U67" s="165"/>
      <c r="V67" s="165"/>
      <c r="W67" s="165"/>
      <c r="X67" s="165"/>
      <c r="Y67" s="165"/>
      <c r="Z67" s="165"/>
    </row>
    <row r="68" spans="21:26" ht="13.5">
      <c r="U68" s="165"/>
      <c r="V68" s="166"/>
      <c r="W68" s="166"/>
      <c r="X68" s="166"/>
      <c r="Y68" s="167"/>
      <c r="Z68" s="167"/>
    </row>
    <row r="69" spans="21:26" ht="13.5">
      <c r="U69" s="165"/>
      <c r="V69" s="166"/>
      <c r="W69" s="166"/>
      <c r="X69" s="166"/>
      <c r="Y69" s="167"/>
      <c r="Z69" s="167"/>
    </row>
    <row r="70" spans="4:53" ht="13.5">
      <c r="D70" s="22"/>
      <c r="E70" s="22"/>
      <c r="F70" s="23"/>
      <c r="G70" s="168"/>
      <c r="M70" s="23"/>
      <c r="U70" s="165"/>
      <c r="V70" s="166"/>
      <c r="W70" s="166"/>
      <c r="X70" s="166"/>
      <c r="Y70" s="167"/>
      <c r="Z70" s="167"/>
      <c r="AZ70" s="22"/>
      <c r="BA70" s="22"/>
    </row>
    <row r="71" spans="19:26" ht="13.5">
      <c r="S71" s="169"/>
      <c r="T71" s="28"/>
      <c r="U71" s="167"/>
      <c r="V71" s="167"/>
      <c r="W71" s="167"/>
      <c r="X71" s="167"/>
      <c r="Y71" s="167"/>
      <c r="Z71" s="167"/>
    </row>
    <row r="72" spans="19:26" ht="13.5">
      <c r="S72" s="169"/>
      <c r="T72" s="28"/>
      <c r="U72" s="167"/>
      <c r="V72" s="167"/>
      <c r="W72" s="167"/>
      <c r="X72" s="167"/>
      <c r="Y72" s="167"/>
      <c r="Z72" s="167"/>
    </row>
    <row r="77" spans="21:23" ht="13.5">
      <c r="U77" s="38"/>
      <c r="V77" s="38"/>
      <c r="W77" s="38"/>
    </row>
    <row r="78" spans="21:23" ht="13.5">
      <c r="U78" s="38"/>
      <c r="V78" s="38"/>
      <c r="W78" s="38"/>
    </row>
    <row r="79" spans="21:23" ht="13.5">
      <c r="U79" s="38"/>
      <c r="V79" s="38"/>
      <c r="W79" s="38"/>
    </row>
    <row r="80" spans="21:23" ht="13.5">
      <c r="U80" s="38"/>
      <c r="V80" s="38"/>
      <c r="W80" s="38"/>
    </row>
  </sheetData>
  <sheetProtection/>
  <mergeCells count="421">
    <mergeCell ref="S2:V2"/>
    <mergeCell ref="W2:X2"/>
    <mergeCell ref="Y2:Z2"/>
    <mergeCell ref="AA2:AC2"/>
    <mergeCell ref="AD2:AE2"/>
    <mergeCell ref="S1:V1"/>
    <mergeCell ref="S3:V3"/>
    <mergeCell ref="W3:Z3"/>
    <mergeCell ref="AA3:AV3"/>
    <mergeCell ref="AQ2:AS2"/>
    <mergeCell ref="AQ1:AS1"/>
    <mergeCell ref="W1:X1"/>
    <mergeCell ref="Y1:AI1"/>
    <mergeCell ref="AJ1:AK1"/>
    <mergeCell ref="AL1:AP1"/>
    <mergeCell ref="AT1:AV1"/>
    <mergeCell ref="S7:S8"/>
    <mergeCell ref="T7:U8"/>
    <mergeCell ref="V7:W8"/>
    <mergeCell ref="AF2:AG2"/>
    <mergeCell ref="AH2:AP2"/>
    <mergeCell ref="AT2:AV2"/>
    <mergeCell ref="S5:S6"/>
    <mergeCell ref="T5:U6"/>
    <mergeCell ref="V5:W6"/>
    <mergeCell ref="X5:Z6"/>
    <mergeCell ref="AM5:AS5"/>
    <mergeCell ref="AM6:AS6"/>
    <mergeCell ref="X7:Z8"/>
    <mergeCell ref="AM7:AS7"/>
    <mergeCell ref="AM8:AS8"/>
    <mergeCell ref="S9:S10"/>
    <mergeCell ref="T9:U10"/>
    <mergeCell ref="V9:W10"/>
    <mergeCell ref="X9:Z10"/>
    <mergeCell ref="AM9:AS9"/>
    <mergeCell ref="AM10:AS10"/>
    <mergeCell ref="AA4:AL16"/>
    <mergeCell ref="S11:S12"/>
    <mergeCell ref="T11:U12"/>
    <mergeCell ref="V11:W12"/>
    <mergeCell ref="X11:Z12"/>
    <mergeCell ref="AM11:AS11"/>
    <mergeCell ref="AM12:AS12"/>
    <mergeCell ref="S13:S14"/>
    <mergeCell ref="T13:U14"/>
    <mergeCell ref="V13:W14"/>
    <mergeCell ref="X13:Z14"/>
    <mergeCell ref="AM13:AS13"/>
    <mergeCell ref="AM14:AS14"/>
    <mergeCell ref="S15:S16"/>
    <mergeCell ref="T15:U16"/>
    <mergeCell ref="V15:V16"/>
    <mergeCell ref="W15:W16"/>
    <mergeCell ref="X15:Z16"/>
    <mergeCell ref="AM15:AS15"/>
    <mergeCell ref="AM16:AS16"/>
    <mergeCell ref="S17:S18"/>
    <mergeCell ref="T17:U18"/>
    <mergeCell ref="V17:V18"/>
    <mergeCell ref="W17:W18"/>
    <mergeCell ref="X17:Z18"/>
    <mergeCell ref="AM17:AS17"/>
    <mergeCell ref="AA18:AB18"/>
    <mergeCell ref="AC18:AE18"/>
    <mergeCell ref="AH18:AL18"/>
    <mergeCell ref="AM18:AS18"/>
    <mergeCell ref="S19:S20"/>
    <mergeCell ref="T19:U20"/>
    <mergeCell ref="V19:V20"/>
    <mergeCell ref="W19:W20"/>
    <mergeCell ref="X19:Z20"/>
    <mergeCell ref="AA19:AB19"/>
    <mergeCell ref="AC19:AE19"/>
    <mergeCell ref="AH19:AL19"/>
    <mergeCell ref="AM19:AS19"/>
    <mergeCell ref="S21:S22"/>
    <mergeCell ref="T21:U22"/>
    <mergeCell ref="V21:V22"/>
    <mergeCell ref="W21:W22"/>
    <mergeCell ref="X21:Z22"/>
    <mergeCell ref="AA21:AB21"/>
    <mergeCell ref="AK23:AL23"/>
    <mergeCell ref="AM23:AS23"/>
    <mergeCell ref="AA20:AB20"/>
    <mergeCell ref="AC20:AE20"/>
    <mergeCell ref="AH20:AL20"/>
    <mergeCell ref="AM20:AS20"/>
    <mergeCell ref="AC21:AE21"/>
    <mergeCell ref="AH21:AL21"/>
    <mergeCell ref="AM21:AS21"/>
    <mergeCell ref="AA22:AB22"/>
    <mergeCell ref="AC22:AE22"/>
    <mergeCell ref="AH22:AL22"/>
    <mergeCell ref="AM22:AS22"/>
    <mergeCell ref="S24:U24"/>
    <mergeCell ref="AB24:AC24"/>
    <mergeCell ref="AH24:AI24"/>
    <mergeCell ref="AM24:AS24"/>
    <mergeCell ref="S23:U23"/>
    <mergeCell ref="W23:X23"/>
    <mergeCell ref="Z23:AA23"/>
    <mergeCell ref="S27:U27"/>
    <mergeCell ref="AB27:AC27"/>
    <mergeCell ref="AH27:AI27"/>
    <mergeCell ref="AM27:AS27"/>
    <mergeCell ref="AB23:AC23"/>
    <mergeCell ref="AD23:AE23"/>
    <mergeCell ref="AG23:AI23"/>
    <mergeCell ref="S25:U25"/>
    <mergeCell ref="AB25:AC25"/>
    <mergeCell ref="AH25:AI25"/>
    <mergeCell ref="AM28:AS28"/>
    <mergeCell ref="S29:U29"/>
    <mergeCell ref="AB29:AC29"/>
    <mergeCell ref="AH29:AI29"/>
    <mergeCell ref="AM29:AS29"/>
    <mergeCell ref="AM25:AS25"/>
    <mergeCell ref="S26:U26"/>
    <mergeCell ref="AB26:AC26"/>
    <mergeCell ref="AH26:AI26"/>
    <mergeCell ref="AM26:AS26"/>
    <mergeCell ref="AA30:AC30"/>
    <mergeCell ref="AD30:AE30"/>
    <mergeCell ref="AF30:AH30"/>
    <mergeCell ref="AI30:AL30"/>
    <mergeCell ref="S28:U28"/>
    <mergeCell ref="AB28:AC28"/>
    <mergeCell ref="AH28:AI28"/>
    <mergeCell ref="AM30:AS30"/>
    <mergeCell ref="S31:V31"/>
    <mergeCell ref="W31:Z31"/>
    <mergeCell ref="AA31:AC31"/>
    <mergeCell ref="AD31:AE31"/>
    <mergeCell ref="AF31:AH31"/>
    <mergeCell ref="AI31:AL31"/>
    <mergeCell ref="AM31:AS31"/>
    <mergeCell ref="S30:V30"/>
    <mergeCell ref="W30:Z30"/>
    <mergeCell ref="S32:U32"/>
    <mergeCell ref="V32:AE32"/>
    <mergeCell ref="AH32:AJ32"/>
    <mergeCell ref="AK32:AL32"/>
    <mergeCell ref="AM32:AS32"/>
    <mergeCell ref="S33:V33"/>
    <mergeCell ref="X33:Z33"/>
    <mergeCell ref="AA33:AB33"/>
    <mergeCell ref="AC33:AD33"/>
    <mergeCell ref="AH33:AJ33"/>
    <mergeCell ref="AK33:AL33"/>
    <mergeCell ref="AM33:AS33"/>
    <mergeCell ref="S34:T34"/>
    <mergeCell ref="U34:V34"/>
    <mergeCell ref="X34:Z34"/>
    <mergeCell ref="AA34:AB34"/>
    <mergeCell ref="AC34:AD34"/>
    <mergeCell ref="AF34:AG34"/>
    <mergeCell ref="AH34:AJ34"/>
    <mergeCell ref="AK34:AL34"/>
    <mergeCell ref="AM34:AS34"/>
    <mergeCell ref="S35:V35"/>
    <mergeCell ref="X35:Z35"/>
    <mergeCell ref="AA35:AB35"/>
    <mergeCell ref="AC35:AD35"/>
    <mergeCell ref="AF35:AG35"/>
    <mergeCell ref="AH35:AJ35"/>
    <mergeCell ref="AK35:AL35"/>
    <mergeCell ref="AM35:AS35"/>
    <mergeCell ref="G36:J36"/>
    <mergeCell ref="S36:V36"/>
    <mergeCell ref="X36:Z36"/>
    <mergeCell ref="AA36:AB36"/>
    <mergeCell ref="AC36:AD36"/>
    <mergeCell ref="AF36:AG36"/>
    <mergeCell ref="AH36:AJ36"/>
    <mergeCell ref="AK36:AL36"/>
    <mergeCell ref="AM36:AS36"/>
    <mergeCell ref="B37:B38"/>
    <mergeCell ref="C37:C38"/>
    <mergeCell ref="D37:D38"/>
    <mergeCell ref="E37:E38"/>
    <mergeCell ref="F37:F38"/>
    <mergeCell ref="G37:H37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S37:V37"/>
    <mergeCell ref="X37:Z37"/>
    <mergeCell ref="AA37:AB37"/>
    <mergeCell ref="AC37:AD37"/>
    <mergeCell ref="BG37:BG38"/>
    <mergeCell ref="AH37:AJ37"/>
    <mergeCell ref="AK37:AL37"/>
    <mergeCell ref="AM37:AS37"/>
    <mergeCell ref="AX37:AX38"/>
    <mergeCell ref="AY37:AY38"/>
    <mergeCell ref="AZ37:AZ38"/>
    <mergeCell ref="BI37:BI38"/>
    <mergeCell ref="BJ37:BJ38"/>
    <mergeCell ref="BK37:BK38"/>
    <mergeCell ref="BL37:BL38"/>
    <mergeCell ref="BM37:BM38"/>
    <mergeCell ref="BA37:BA38"/>
    <mergeCell ref="BB37:BB38"/>
    <mergeCell ref="BC37:BD37"/>
    <mergeCell ref="BE37:BE38"/>
    <mergeCell ref="BF37:BF38"/>
    <mergeCell ref="BO37:BR37"/>
    <mergeCell ref="BV37:BW37"/>
    <mergeCell ref="Y38:Z38"/>
    <mergeCell ref="AB38:AC38"/>
    <mergeCell ref="AE38:AF38"/>
    <mergeCell ref="AN38:AO38"/>
    <mergeCell ref="AQ38:AR38"/>
    <mergeCell ref="AT38:AU38"/>
    <mergeCell ref="BV38:BW38"/>
    <mergeCell ref="BH37:BH38"/>
    <mergeCell ref="T39:X39"/>
    <mergeCell ref="Y39:Z39"/>
    <mergeCell ref="AB39:AC39"/>
    <mergeCell ref="AE39:AF39"/>
    <mergeCell ref="AI39:AM39"/>
    <mergeCell ref="AN39:AO39"/>
    <mergeCell ref="AQ39:AR39"/>
    <mergeCell ref="AT39:AU39"/>
    <mergeCell ref="BV39:BW39"/>
    <mergeCell ref="T40:X40"/>
    <mergeCell ref="Y40:Z40"/>
    <mergeCell ref="AB40:AC40"/>
    <mergeCell ref="AE40:AF40"/>
    <mergeCell ref="AI40:AM40"/>
    <mergeCell ref="AN40:AO40"/>
    <mergeCell ref="AQ40:AR40"/>
    <mergeCell ref="AT40:AU40"/>
    <mergeCell ref="BV40:BW40"/>
    <mergeCell ref="T41:X41"/>
    <mergeCell ref="Y41:Z41"/>
    <mergeCell ref="AB41:AC41"/>
    <mergeCell ref="AE41:AF41"/>
    <mergeCell ref="AI41:AM41"/>
    <mergeCell ref="AN41:AO41"/>
    <mergeCell ref="AQ41:AR41"/>
    <mergeCell ref="AT41:AU41"/>
    <mergeCell ref="BV41:BW41"/>
    <mergeCell ref="T42:X42"/>
    <mergeCell ref="Y42:Z42"/>
    <mergeCell ref="AB42:AC42"/>
    <mergeCell ref="AE42:AF42"/>
    <mergeCell ref="AI42:AM42"/>
    <mergeCell ref="AN42:AO42"/>
    <mergeCell ref="AQ42:AR42"/>
    <mergeCell ref="AT42:AU42"/>
    <mergeCell ref="BV42:BW42"/>
    <mergeCell ref="T43:X43"/>
    <mergeCell ref="Y43:Z43"/>
    <mergeCell ref="AB43:AC43"/>
    <mergeCell ref="AE43:AF43"/>
    <mergeCell ref="AI43:AM43"/>
    <mergeCell ref="AN43:AO43"/>
    <mergeCell ref="AQ43:AR43"/>
    <mergeCell ref="AT43:AU43"/>
    <mergeCell ref="T44:X44"/>
    <mergeCell ref="Y44:Z44"/>
    <mergeCell ref="AB44:AC44"/>
    <mergeCell ref="AE44:AF44"/>
    <mergeCell ref="AI44:AM44"/>
    <mergeCell ref="AN44:AO44"/>
    <mergeCell ref="AQ44:AR44"/>
    <mergeCell ref="AT44:AU44"/>
    <mergeCell ref="T45:X45"/>
    <mergeCell ref="Y45:Z45"/>
    <mergeCell ref="AB45:AC45"/>
    <mergeCell ref="AE45:AF45"/>
    <mergeCell ref="AI45:AM45"/>
    <mergeCell ref="AN45:AO45"/>
    <mergeCell ref="AQ45:AR45"/>
    <mergeCell ref="AT45:AU45"/>
    <mergeCell ref="BQ45:CC45"/>
    <mergeCell ref="T46:X46"/>
    <mergeCell ref="Y46:Z46"/>
    <mergeCell ref="AB46:AC46"/>
    <mergeCell ref="AE46:AF46"/>
    <mergeCell ref="AI46:AM46"/>
    <mergeCell ref="AN46:AO46"/>
    <mergeCell ref="AQ46:AR46"/>
    <mergeCell ref="AT46:AU46"/>
    <mergeCell ref="T47:X47"/>
    <mergeCell ref="Y47:Z47"/>
    <mergeCell ref="AB47:AC47"/>
    <mergeCell ref="AE47:AF47"/>
    <mergeCell ref="AI47:AM47"/>
    <mergeCell ref="AN47:AO47"/>
    <mergeCell ref="AQ47:AR47"/>
    <mergeCell ref="AT47:AU47"/>
    <mergeCell ref="T48:X48"/>
    <mergeCell ref="Y48:Z48"/>
    <mergeCell ref="AB48:AC48"/>
    <mergeCell ref="AE48:AF48"/>
    <mergeCell ref="AI48:AM48"/>
    <mergeCell ref="AN48:AO48"/>
    <mergeCell ref="AQ48:AR48"/>
    <mergeCell ref="AT48:AU48"/>
    <mergeCell ref="T49:X49"/>
    <mergeCell ref="Y49:Z49"/>
    <mergeCell ref="AB49:AC49"/>
    <mergeCell ref="AE49:AF49"/>
    <mergeCell ref="AI49:AM49"/>
    <mergeCell ref="AN49:AO49"/>
    <mergeCell ref="AQ49:AR49"/>
    <mergeCell ref="AT49:AU49"/>
    <mergeCell ref="T50:X50"/>
    <mergeCell ref="Y50:Z50"/>
    <mergeCell ref="AB50:AC50"/>
    <mergeCell ref="AE50:AF50"/>
    <mergeCell ref="AI50:AM50"/>
    <mergeCell ref="AN50:AO50"/>
    <mergeCell ref="AQ50:AR50"/>
    <mergeCell ref="AT50:AU50"/>
    <mergeCell ref="T51:X51"/>
    <mergeCell ref="Y51:Z51"/>
    <mergeCell ref="AB51:AC51"/>
    <mergeCell ref="AE51:AF51"/>
    <mergeCell ref="AI51:AM51"/>
    <mergeCell ref="AN51:AO51"/>
    <mergeCell ref="AQ51:AR51"/>
    <mergeCell ref="AT51:AU51"/>
    <mergeCell ref="T52:X52"/>
    <mergeCell ref="Y52:Z52"/>
    <mergeCell ref="AB52:AC52"/>
    <mergeCell ref="AE52:AF52"/>
    <mergeCell ref="AI52:AM52"/>
    <mergeCell ref="AN52:AO52"/>
    <mergeCell ref="AQ52:AR52"/>
    <mergeCell ref="AT52:AU52"/>
    <mergeCell ref="CA52:CA55"/>
    <mergeCell ref="T53:X53"/>
    <mergeCell ref="Y53:Z53"/>
    <mergeCell ref="AB53:AC53"/>
    <mergeCell ref="AE53:AF53"/>
    <mergeCell ref="AI53:AM53"/>
    <mergeCell ref="AN53:AO53"/>
    <mergeCell ref="AQ53:AR53"/>
    <mergeCell ref="AT53:AU53"/>
    <mergeCell ref="T54:X54"/>
    <mergeCell ref="Y54:Z54"/>
    <mergeCell ref="AB54:AC54"/>
    <mergeCell ref="AE54:AF54"/>
    <mergeCell ref="AI54:AM54"/>
    <mergeCell ref="AN54:AO54"/>
    <mergeCell ref="AQ54:AR54"/>
    <mergeCell ref="AT54:AU54"/>
    <mergeCell ref="T55:X55"/>
    <mergeCell ref="Y55:Z55"/>
    <mergeCell ref="AB55:AC55"/>
    <mergeCell ref="AE55:AF55"/>
    <mergeCell ref="AI55:AM55"/>
    <mergeCell ref="AN55:AO55"/>
    <mergeCell ref="AQ55:AR55"/>
    <mergeCell ref="AT55:AU55"/>
    <mergeCell ref="T56:X56"/>
    <mergeCell ref="Y56:Z56"/>
    <mergeCell ref="AB56:AC56"/>
    <mergeCell ref="AE56:AF56"/>
    <mergeCell ref="AI56:AM56"/>
    <mergeCell ref="AN56:AO56"/>
    <mergeCell ref="AQ56:AR56"/>
    <mergeCell ref="AT56:AU56"/>
    <mergeCell ref="T57:X57"/>
    <mergeCell ref="Y57:Z57"/>
    <mergeCell ref="AB57:AC57"/>
    <mergeCell ref="AE57:AF57"/>
    <mergeCell ref="AI57:AM57"/>
    <mergeCell ref="AN57:AO57"/>
    <mergeCell ref="AQ57:AR57"/>
    <mergeCell ref="AT57:AU57"/>
    <mergeCell ref="T58:X58"/>
    <mergeCell ref="Y58:Z58"/>
    <mergeCell ref="AB58:AC58"/>
    <mergeCell ref="AE58:AF58"/>
    <mergeCell ref="AI58:AM58"/>
    <mergeCell ref="AN58:AO58"/>
    <mergeCell ref="AQ58:AR58"/>
    <mergeCell ref="AT58:AU58"/>
    <mergeCell ref="T59:X59"/>
    <mergeCell ref="Y59:Z59"/>
    <mergeCell ref="AB59:AC59"/>
    <mergeCell ref="AE59:AF59"/>
    <mergeCell ref="AI59:AM59"/>
    <mergeCell ref="AN59:AO59"/>
    <mergeCell ref="AQ59:AR59"/>
    <mergeCell ref="AT59:AU59"/>
    <mergeCell ref="T60:X60"/>
    <mergeCell ref="Y60:Z60"/>
    <mergeCell ref="AB60:AC60"/>
    <mergeCell ref="AE60:AF60"/>
    <mergeCell ref="AI60:AM60"/>
    <mergeCell ref="AN60:AO60"/>
    <mergeCell ref="AQ60:AR60"/>
    <mergeCell ref="AT60:AU60"/>
    <mergeCell ref="AQ62:AR62"/>
    <mergeCell ref="AT62:AU62"/>
    <mergeCell ref="T61:X61"/>
    <mergeCell ref="Y61:Z61"/>
    <mergeCell ref="AB61:AC61"/>
    <mergeCell ref="AE61:AF61"/>
    <mergeCell ref="AI61:AM61"/>
    <mergeCell ref="AN61:AO61"/>
    <mergeCell ref="AQ61:AR61"/>
    <mergeCell ref="AT61:AU61"/>
    <mergeCell ref="T62:X62"/>
    <mergeCell ref="Y62:Z62"/>
    <mergeCell ref="AB62:AC62"/>
    <mergeCell ref="AE62:AF62"/>
    <mergeCell ref="AI62:AM62"/>
    <mergeCell ref="AN62:AO62"/>
  </mergeCells>
  <dataValidations count="1">
    <dataValidation type="list" allowBlank="1" showInputMessage="1" showErrorMessage="1" sqref="AA34:AD37">
      <formula1>"わからない,片言,なまり,母語並"</formula1>
    </dataValidation>
  </dataValidation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E80"/>
  <sheetViews>
    <sheetView tabSelected="1" zoomScale="85" zoomScaleNormal="85" zoomScaleSheetLayoutView="100" zoomScalePageLayoutView="85" workbookViewId="0" topLeftCell="A1">
      <selection activeCell="AA17" sqref="AA17"/>
    </sheetView>
  </sheetViews>
  <sheetFormatPr defaultColWidth="2.625" defaultRowHeight="13.5"/>
  <cols>
    <col min="1" max="1" width="2.00390625" style="0" customWidth="1"/>
    <col min="2" max="5" width="8.625" style="0" hidden="1" customWidth="1"/>
    <col min="6" max="6" width="8.625" style="1" hidden="1" customWidth="1"/>
    <col min="7" max="17" width="8.625" style="0" hidden="1" customWidth="1"/>
    <col min="18" max="18" width="3.00390625" style="0" customWidth="1"/>
    <col min="19" max="19" width="2.75390625" style="164" customWidth="1"/>
    <col min="20" max="20" width="2.375" style="0" customWidth="1"/>
    <col min="21" max="21" width="4.375" style="0" customWidth="1"/>
    <col min="22" max="22" width="4.00390625" style="0" customWidth="1"/>
    <col min="23" max="23" width="3.25390625" style="0" customWidth="1"/>
    <col min="24" max="24" width="3.375" style="0" customWidth="1"/>
    <col min="25" max="26" width="3.50390625" style="0" customWidth="1"/>
    <col min="27" max="27" width="4.125" style="0" customWidth="1"/>
    <col min="28" max="29" width="1.875" style="0" customWidth="1"/>
    <col min="30" max="30" width="3.75390625" style="0" customWidth="1"/>
    <col min="31" max="31" width="4.00390625" style="0" customWidth="1"/>
    <col min="32" max="32" width="4.125" style="0" customWidth="1"/>
    <col min="33" max="33" width="3.50390625" style="0" customWidth="1"/>
    <col min="34" max="34" width="2.25390625" style="0" customWidth="1"/>
    <col min="35" max="35" width="1.625" style="0" customWidth="1"/>
    <col min="36" max="36" width="3.50390625" style="0" customWidth="1"/>
    <col min="37" max="37" width="3.00390625" style="0" customWidth="1"/>
    <col min="38" max="39" width="3.50390625" style="0" customWidth="1"/>
    <col min="40" max="40" width="3.875" style="0" customWidth="1"/>
    <col min="41" max="41" width="3.375" style="0" customWidth="1"/>
    <col min="42" max="42" width="3.625" style="0" customWidth="1"/>
    <col min="43" max="43" width="2.00390625" style="0" customWidth="1"/>
    <col min="44" max="44" width="1.75390625" style="0" customWidth="1"/>
    <col min="45" max="45" width="4.125" style="0" customWidth="1"/>
    <col min="46" max="46" width="3.50390625" style="0" customWidth="1"/>
    <col min="47" max="47" width="3.875" style="0" customWidth="1"/>
    <col min="48" max="48" width="3.125" style="6" customWidth="1"/>
    <col min="49" max="49" width="3.875" style="6" customWidth="1"/>
    <col min="50" max="53" width="8.625" style="0" hidden="1" customWidth="1"/>
    <col min="54" max="54" width="8.625" style="1" hidden="1" customWidth="1"/>
    <col min="55" max="60" width="8.625" style="0" hidden="1" customWidth="1"/>
    <col min="61" max="62" width="8.625" style="6" hidden="1" customWidth="1"/>
    <col min="63" max="65" width="8.625" style="0" hidden="1" customWidth="1"/>
    <col min="66" max="66" width="4.25390625" style="6" customWidth="1"/>
    <col min="67" max="67" width="11.875" style="0" customWidth="1"/>
    <col min="68" max="68" width="4.375" style="0" customWidth="1"/>
    <col min="69" max="69" width="6.125" style="0" customWidth="1"/>
    <col min="70" max="70" width="4.875" style="0" customWidth="1"/>
    <col min="71" max="71" width="5.25390625" style="0" customWidth="1"/>
    <col min="72" max="72" width="6.125" style="0" bestFit="1" customWidth="1"/>
    <col min="73" max="73" width="5.25390625" style="0" customWidth="1"/>
    <col min="74" max="74" width="4.875" style="0" customWidth="1"/>
    <col min="75" max="75" width="4.50390625" style="0" customWidth="1"/>
    <col min="76" max="76" width="5.625" style="0" customWidth="1"/>
    <col min="77" max="78" width="5.75390625" style="0" customWidth="1"/>
    <col min="79" max="79" width="4.50390625" style="0" customWidth="1"/>
    <col min="80" max="80" width="4.375" style="0" customWidth="1"/>
    <col min="81" max="81" width="5.625" style="0" customWidth="1"/>
    <col min="82" max="82" width="5.75390625" style="0" customWidth="1"/>
    <col min="83" max="83" width="6.625" style="0" bestFit="1" customWidth="1"/>
    <col min="84" max="84" width="3.25390625" style="0" customWidth="1"/>
  </cols>
  <sheetData>
    <row r="1" spans="19:83" ht="18.75">
      <c r="S1" s="432" t="s">
        <v>0</v>
      </c>
      <c r="T1" s="327"/>
      <c r="U1" s="327"/>
      <c r="V1" s="250"/>
      <c r="W1" s="420" t="s">
        <v>1</v>
      </c>
      <c r="X1" s="421"/>
      <c r="Y1" s="422"/>
      <c r="Z1" s="300"/>
      <c r="AA1" s="300"/>
      <c r="AB1" s="300"/>
      <c r="AC1" s="300"/>
      <c r="AD1" s="300"/>
      <c r="AE1" s="300"/>
      <c r="AF1" s="300"/>
      <c r="AG1" s="300"/>
      <c r="AH1" s="300"/>
      <c r="AI1" s="423"/>
      <c r="AJ1" s="424" t="s">
        <v>2</v>
      </c>
      <c r="AK1" s="425"/>
      <c r="AL1" s="241"/>
      <c r="AM1" s="300"/>
      <c r="AN1" s="300"/>
      <c r="AO1" s="300"/>
      <c r="AP1" s="257"/>
      <c r="AQ1" s="450" t="s">
        <v>3</v>
      </c>
      <c r="AR1" s="327"/>
      <c r="AS1" s="250"/>
      <c r="AT1" s="406">
        <v>260</v>
      </c>
      <c r="AU1" s="407"/>
      <c r="AV1" s="408"/>
      <c r="AW1" s="5"/>
      <c r="BO1" s="7" t="s">
        <v>4</v>
      </c>
      <c r="BP1" s="8"/>
      <c r="BQ1" s="9" t="s">
        <v>188</v>
      </c>
      <c r="BR1" s="10" t="s">
        <v>6</v>
      </c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9" t="s">
        <v>7</v>
      </c>
      <c r="CD1" s="9" t="s">
        <v>189</v>
      </c>
      <c r="CE1" s="9" t="s">
        <v>8</v>
      </c>
    </row>
    <row r="2" spans="19:83" ht="13.5">
      <c r="S2" s="426" t="s">
        <v>9</v>
      </c>
      <c r="T2" s="394"/>
      <c r="U2" s="394"/>
      <c r="V2" s="395"/>
      <c r="W2" s="427" t="s">
        <v>10</v>
      </c>
      <c r="X2" s="428"/>
      <c r="Y2" s="429"/>
      <c r="Z2" s="429"/>
      <c r="AA2" s="430" t="s">
        <v>11</v>
      </c>
      <c r="AB2" s="430"/>
      <c r="AC2" s="430"/>
      <c r="AD2" s="431"/>
      <c r="AE2" s="431"/>
      <c r="AF2" s="401" t="s">
        <v>190</v>
      </c>
      <c r="AG2" s="402"/>
      <c r="AH2" s="403"/>
      <c r="AI2" s="404"/>
      <c r="AJ2" s="404"/>
      <c r="AK2" s="404"/>
      <c r="AL2" s="404"/>
      <c r="AM2" s="404"/>
      <c r="AN2" s="404"/>
      <c r="AO2" s="404"/>
      <c r="AP2" s="405"/>
      <c r="AQ2" s="451" t="s">
        <v>12</v>
      </c>
      <c r="AR2" s="452"/>
      <c r="AS2" s="395"/>
      <c r="AT2" s="406">
        <f>IF(COUNTIF(AH35,"=ERROR")&gt;0,"ERROR",AT1-AH37-AK37)</f>
        <v>0</v>
      </c>
      <c r="AU2" s="407"/>
      <c r="AV2" s="408"/>
      <c r="AW2" s="5"/>
      <c r="BO2" s="12" t="s">
        <v>228</v>
      </c>
      <c r="BP2" s="13"/>
      <c r="BQ2" s="14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6"/>
      <c r="CD2" s="202">
        <v>8</v>
      </c>
      <c r="CE2" s="14">
        <f>IF(CD2="","",IF(CD2&gt;0,ROUNDUP(CD2*(CC2+100%),0),ROUNDDOWN(CD2*(CC2+100%),0)))</f>
        <v>8</v>
      </c>
    </row>
    <row r="3" spans="19:83" ht="13.5">
      <c r="S3" s="415" t="s">
        <v>13</v>
      </c>
      <c r="T3" s="283"/>
      <c r="U3" s="283"/>
      <c r="V3" s="386"/>
      <c r="W3" s="416" t="s">
        <v>14</v>
      </c>
      <c r="X3" s="417"/>
      <c r="Y3" s="417"/>
      <c r="Z3" s="417"/>
      <c r="AA3" s="41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83"/>
      <c r="AR3" s="283"/>
      <c r="AS3" s="283"/>
      <c r="AT3" s="278"/>
      <c r="AU3" s="278"/>
      <c r="AV3" s="237"/>
      <c r="AW3" s="5"/>
      <c r="BO3" s="17" t="s">
        <v>229</v>
      </c>
      <c r="BP3" s="18"/>
      <c r="BQ3" s="19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1"/>
      <c r="CD3" s="202">
        <v>5</v>
      </c>
      <c r="CE3" s="14">
        <f aca="true" t="shared" si="0" ref="CE3:CE36">IF(CD3="","",IF(CD3&gt;0,ROUNDUP(CD3*(CC3+100%),0),ROUNDDOWN(CD3*(CC3+100%),0)))</f>
        <v>5</v>
      </c>
    </row>
    <row r="4" spans="4:83" ht="13.5">
      <c r="D4" s="22" t="s">
        <v>15</v>
      </c>
      <c r="E4" s="22"/>
      <c r="F4" s="23"/>
      <c r="M4" s="23"/>
      <c r="S4" s="24" t="s">
        <v>16</v>
      </c>
      <c r="T4" s="25"/>
      <c r="U4" s="25"/>
      <c r="V4" s="25" t="s">
        <v>17</v>
      </c>
      <c r="W4" s="25"/>
      <c r="X4" s="25" t="s">
        <v>7</v>
      </c>
      <c r="Y4" s="25"/>
      <c r="Z4" s="26"/>
      <c r="AA4" s="435" t="s">
        <v>257</v>
      </c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7"/>
      <c r="AM4" s="29" t="s">
        <v>18</v>
      </c>
      <c r="AN4" s="30"/>
      <c r="AO4" s="30"/>
      <c r="AP4" s="31"/>
      <c r="AQ4" s="31"/>
      <c r="AR4" s="31"/>
      <c r="AS4" s="31"/>
      <c r="AT4" s="32" t="s">
        <v>7</v>
      </c>
      <c r="AU4" s="33" t="s">
        <v>192</v>
      </c>
      <c r="AV4" s="34" t="s">
        <v>193</v>
      </c>
      <c r="AW4" s="35"/>
      <c r="AZ4" s="22"/>
      <c r="BA4" s="22"/>
      <c r="BI4" s="35"/>
      <c r="BJ4" s="35"/>
      <c r="BN4" s="35"/>
      <c r="BO4" s="17" t="s">
        <v>230</v>
      </c>
      <c r="BP4" s="18"/>
      <c r="BQ4" s="19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1"/>
      <c r="CD4" s="202">
        <v>2</v>
      </c>
      <c r="CE4" s="14">
        <f t="shared" si="0"/>
        <v>2</v>
      </c>
    </row>
    <row r="5" spans="4:83" ht="13.5">
      <c r="D5" s="36" t="s">
        <v>19</v>
      </c>
      <c r="E5" s="37" t="s">
        <v>20</v>
      </c>
      <c r="F5" s="37" t="s">
        <v>21</v>
      </c>
      <c r="G5" s="36" t="s">
        <v>19</v>
      </c>
      <c r="H5" s="37" t="s">
        <v>20</v>
      </c>
      <c r="I5" s="37" t="s">
        <v>21</v>
      </c>
      <c r="J5" s="37"/>
      <c r="K5" s="37"/>
      <c r="L5" s="37"/>
      <c r="N5" s="38"/>
      <c r="O5" s="38"/>
      <c r="P5" s="38"/>
      <c r="S5" s="409"/>
      <c r="T5" s="411" t="s">
        <v>22</v>
      </c>
      <c r="U5" s="411"/>
      <c r="V5" s="413">
        <v>2</v>
      </c>
      <c r="W5" s="413"/>
      <c r="X5" s="327"/>
      <c r="Y5" s="327"/>
      <c r="Z5" s="250"/>
      <c r="AA5" s="438"/>
      <c r="AB5" s="439"/>
      <c r="AC5" s="439"/>
      <c r="AD5" s="439"/>
      <c r="AE5" s="439"/>
      <c r="AF5" s="439"/>
      <c r="AG5" s="439"/>
      <c r="AH5" s="439"/>
      <c r="AI5" s="439"/>
      <c r="AJ5" s="439"/>
      <c r="AK5" s="439"/>
      <c r="AL5" s="440"/>
      <c r="AM5" s="400" t="s">
        <v>244</v>
      </c>
      <c r="AN5" s="300"/>
      <c r="AO5" s="300"/>
      <c r="AP5" s="300"/>
      <c r="AQ5" s="300"/>
      <c r="AR5" s="300"/>
      <c r="AS5" s="257"/>
      <c r="AT5" s="40"/>
      <c r="AU5" s="200">
        <v>10</v>
      </c>
      <c r="AV5" s="42">
        <f>IF(AU5="","",IF(AU5&gt;0,ROUNDUP(AU5*(AT5+100%),0),ROUNDDOWN(AU5*(AT5+100%),0)))</f>
        <v>10</v>
      </c>
      <c r="AW5" s="35"/>
      <c r="AZ5" s="36"/>
      <c r="BA5" s="36"/>
      <c r="BG5" s="37"/>
      <c r="BH5" s="37"/>
      <c r="BI5" s="35"/>
      <c r="BJ5" s="35"/>
      <c r="BN5" s="35"/>
      <c r="BO5" s="17" t="s">
        <v>231</v>
      </c>
      <c r="BP5" s="18"/>
      <c r="BQ5" s="19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1">
        <v>-0.25</v>
      </c>
      <c r="CD5" s="202">
        <v>40</v>
      </c>
      <c r="CE5" s="14">
        <f t="shared" si="0"/>
        <v>30</v>
      </c>
    </row>
    <row r="6" spans="4:83" ht="13.5" customHeight="1">
      <c r="D6" s="43">
        <v>1</v>
      </c>
      <c r="E6" s="44" t="s">
        <v>23</v>
      </c>
      <c r="F6" s="44" t="s">
        <v>24</v>
      </c>
      <c r="G6" s="43">
        <v>31</v>
      </c>
      <c r="H6" s="44" t="s">
        <v>25</v>
      </c>
      <c r="I6" s="44" t="s">
        <v>26</v>
      </c>
      <c r="J6" s="44"/>
      <c r="K6" s="44"/>
      <c r="L6" s="44"/>
      <c r="N6" s="38"/>
      <c r="O6" s="38"/>
      <c r="P6" s="38"/>
      <c r="S6" s="410"/>
      <c r="T6" s="412"/>
      <c r="U6" s="412"/>
      <c r="V6" s="414"/>
      <c r="W6" s="414"/>
      <c r="X6" s="283"/>
      <c r="Y6" s="283"/>
      <c r="Z6" s="386"/>
      <c r="AA6" s="438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40"/>
      <c r="AM6" s="271"/>
      <c r="AN6" s="272"/>
      <c r="AO6" s="272"/>
      <c r="AP6" s="272"/>
      <c r="AQ6" s="272"/>
      <c r="AR6" s="272"/>
      <c r="AS6" s="235"/>
      <c r="AT6" s="40"/>
      <c r="AU6" s="201"/>
      <c r="AV6" s="46">
        <f aca="true" t="shared" si="1" ref="AV6:AV37">IF(AU6="","",IF(AU6&gt;0,ROUNDUP(AU6*(AT6+100%),0),ROUNDDOWN(AU6*(AT6+100%),0)))</f>
      </c>
      <c r="AW6" s="35"/>
      <c r="AZ6" s="43"/>
      <c r="BA6" s="43"/>
      <c r="BG6" s="44"/>
      <c r="BH6" s="44"/>
      <c r="BO6" s="17" t="s">
        <v>232</v>
      </c>
      <c r="BP6" s="18"/>
      <c r="BQ6" s="19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1"/>
      <c r="CD6" s="202">
        <v>15</v>
      </c>
      <c r="CE6" s="14">
        <f t="shared" si="0"/>
        <v>15</v>
      </c>
    </row>
    <row r="7" spans="4:83" ht="13.5" customHeight="1">
      <c r="D7" s="43">
        <v>2</v>
      </c>
      <c r="E7" s="44" t="s">
        <v>23</v>
      </c>
      <c r="F7" s="44" t="s">
        <v>24</v>
      </c>
      <c r="G7" s="43">
        <v>32</v>
      </c>
      <c r="H7" s="44" t="s">
        <v>25</v>
      </c>
      <c r="I7" s="44" t="s">
        <v>26</v>
      </c>
      <c r="J7" s="44"/>
      <c r="K7" s="44"/>
      <c r="L7" s="44"/>
      <c r="N7" s="38"/>
      <c r="O7" s="38"/>
      <c r="P7" s="38"/>
      <c r="S7" s="397">
        <f>(V7*10-100)*0.4</f>
        <v>72</v>
      </c>
      <c r="T7" s="398" t="s">
        <v>27</v>
      </c>
      <c r="U7" s="398"/>
      <c r="V7" s="384">
        <v>28</v>
      </c>
      <c r="W7" s="384"/>
      <c r="X7" s="327"/>
      <c r="Y7" s="327"/>
      <c r="Z7" s="250"/>
      <c r="AA7" s="438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40"/>
      <c r="AM7" s="271" t="s">
        <v>253</v>
      </c>
      <c r="AN7" s="272"/>
      <c r="AO7" s="272"/>
      <c r="AP7" s="272"/>
      <c r="AQ7" s="272"/>
      <c r="AR7" s="272"/>
      <c r="AS7" s="235"/>
      <c r="AT7" s="40"/>
      <c r="AU7" s="201">
        <v>-4</v>
      </c>
      <c r="AV7" s="46">
        <f t="shared" si="1"/>
        <v>-4</v>
      </c>
      <c r="AW7" s="35"/>
      <c r="AZ7" s="43"/>
      <c r="BA7" s="43"/>
      <c r="BG7" s="44"/>
      <c r="BH7" s="44"/>
      <c r="BI7" s="35"/>
      <c r="BJ7" s="35"/>
      <c r="BN7" s="35"/>
      <c r="BO7" s="17" t="s">
        <v>235</v>
      </c>
      <c r="BP7" s="18"/>
      <c r="BQ7" s="19">
        <v>8</v>
      </c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1"/>
      <c r="CD7" s="202">
        <v>8</v>
      </c>
      <c r="CE7" s="14">
        <f t="shared" si="0"/>
        <v>8</v>
      </c>
    </row>
    <row r="8" spans="4:83" ht="13.5" customHeight="1">
      <c r="D8" s="43">
        <v>3</v>
      </c>
      <c r="E8" s="44" t="s">
        <v>24</v>
      </c>
      <c r="F8" s="44" t="s">
        <v>28</v>
      </c>
      <c r="G8" s="43">
        <v>33</v>
      </c>
      <c r="H8" s="44" t="s">
        <v>29</v>
      </c>
      <c r="I8" s="44" t="s">
        <v>30</v>
      </c>
      <c r="J8" s="44"/>
      <c r="K8" s="44"/>
      <c r="L8" s="44"/>
      <c r="N8" s="38"/>
      <c r="O8" s="38"/>
      <c r="P8" s="38"/>
      <c r="S8" s="379"/>
      <c r="T8" s="398"/>
      <c r="U8" s="398"/>
      <c r="V8" s="385"/>
      <c r="W8" s="385"/>
      <c r="X8" s="283"/>
      <c r="Y8" s="283"/>
      <c r="Z8" s="386"/>
      <c r="AA8" s="438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40"/>
      <c r="AM8" s="271" t="s">
        <v>246</v>
      </c>
      <c r="AN8" s="272"/>
      <c r="AO8" s="272"/>
      <c r="AP8" s="272"/>
      <c r="AQ8" s="272"/>
      <c r="AR8" s="272"/>
      <c r="AS8" s="235"/>
      <c r="AT8" s="40"/>
      <c r="AU8" s="201">
        <v>-10</v>
      </c>
      <c r="AV8" s="46">
        <f t="shared" si="1"/>
        <v>-10</v>
      </c>
      <c r="AW8" s="35"/>
      <c r="AZ8" s="43"/>
      <c r="BA8" s="43"/>
      <c r="BG8" s="44"/>
      <c r="BH8" s="44"/>
      <c r="BI8" s="35"/>
      <c r="BJ8" s="35"/>
      <c r="BN8" s="35"/>
      <c r="BO8" s="17" t="s">
        <v>233</v>
      </c>
      <c r="BP8" s="18"/>
      <c r="BQ8" s="19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1"/>
      <c r="CD8" s="202">
        <v>2</v>
      </c>
      <c r="CE8" s="14">
        <f t="shared" si="0"/>
        <v>2</v>
      </c>
    </row>
    <row r="9" spans="4:83" ht="13.5" customHeight="1">
      <c r="D9" s="43">
        <v>4</v>
      </c>
      <c r="E9" s="44" t="s">
        <v>24</v>
      </c>
      <c r="F9" s="44" t="s">
        <v>28</v>
      </c>
      <c r="G9" s="43">
        <v>34</v>
      </c>
      <c r="H9" s="44" t="s">
        <v>29</v>
      </c>
      <c r="I9" s="44" t="s">
        <v>30</v>
      </c>
      <c r="J9" s="44"/>
      <c r="K9" s="44"/>
      <c r="L9" s="44"/>
      <c r="S9" s="397">
        <f>(V9*20-200)*0.6</f>
        <v>24</v>
      </c>
      <c r="T9" s="398" t="s">
        <v>31</v>
      </c>
      <c r="U9" s="398"/>
      <c r="V9" s="384">
        <v>12</v>
      </c>
      <c r="W9" s="384"/>
      <c r="X9" s="327"/>
      <c r="Y9" s="327"/>
      <c r="Z9" s="250"/>
      <c r="AA9" s="438"/>
      <c r="AB9" s="439"/>
      <c r="AC9" s="439"/>
      <c r="AD9" s="439"/>
      <c r="AE9" s="439"/>
      <c r="AF9" s="439"/>
      <c r="AG9" s="439"/>
      <c r="AH9" s="439"/>
      <c r="AI9" s="439"/>
      <c r="AJ9" s="439"/>
      <c r="AK9" s="439"/>
      <c r="AL9" s="440"/>
      <c r="AM9" s="271" t="s">
        <v>247</v>
      </c>
      <c r="AN9" s="272"/>
      <c r="AO9" s="272"/>
      <c r="AP9" s="272"/>
      <c r="AQ9" s="272"/>
      <c r="AR9" s="272"/>
      <c r="AS9" s="235"/>
      <c r="AT9" s="40"/>
      <c r="AU9" s="201">
        <v>-10</v>
      </c>
      <c r="AV9" s="46">
        <f t="shared" si="1"/>
        <v>-10</v>
      </c>
      <c r="AW9" s="35"/>
      <c r="AZ9" s="43"/>
      <c r="BA9" s="43"/>
      <c r="BG9" s="44"/>
      <c r="BH9" s="44"/>
      <c r="BI9" s="35"/>
      <c r="BJ9" s="35"/>
      <c r="BN9" s="35"/>
      <c r="BO9" s="17" t="s">
        <v>234</v>
      </c>
      <c r="BP9" s="18"/>
      <c r="BQ9" s="19">
        <v>1</v>
      </c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1"/>
      <c r="CD9" s="202">
        <v>25</v>
      </c>
      <c r="CE9" s="14">
        <f t="shared" si="0"/>
        <v>25</v>
      </c>
    </row>
    <row r="10" spans="4:83" ht="13.5" customHeight="1">
      <c r="D10" s="43">
        <v>5</v>
      </c>
      <c r="E10" s="44" t="s">
        <v>28</v>
      </c>
      <c r="F10" s="44" t="s">
        <v>32</v>
      </c>
      <c r="G10" s="43">
        <v>35</v>
      </c>
      <c r="H10" s="44" t="s">
        <v>33</v>
      </c>
      <c r="I10" s="44" t="s">
        <v>34</v>
      </c>
      <c r="J10" s="44"/>
      <c r="K10" s="44"/>
      <c r="L10" s="44"/>
      <c r="S10" s="379"/>
      <c r="T10" s="398"/>
      <c r="U10" s="398"/>
      <c r="V10" s="385"/>
      <c r="W10" s="385"/>
      <c r="X10" s="283"/>
      <c r="Y10" s="283"/>
      <c r="Z10" s="386"/>
      <c r="AA10" s="438"/>
      <c r="AB10" s="439"/>
      <c r="AC10" s="439"/>
      <c r="AD10" s="439"/>
      <c r="AE10" s="439"/>
      <c r="AF10" s="439"/>
      <c r="AG10" s="439"/>
      <c r="AH10" s="439"/>
      <c r="AI10" s="439"/>
      <c r="AJ10" s="439"/>
      <c r="AK10" s="439"/>
      <c r="AL10" s="440"/>
      <c r="AM10" s="271" t="s">
        <v>252</v>
      </c>
      <c r="AN10" s="272"/>
      <c r="AO10" s="272"/>
      <c r="AP10" s="272"/>
      <c r="AQ10" s="272"/>
      <c r="AR10" s="272"/>
      <c r="AS10" s="235"/>
      <c r="AT10" s="40"/>
      <c r="AU10" s="201">
        <v>-30</v>
      </c>
      <c r="AV10" s="46">
        <f t="shared" si="1"/>
        <v>-30</v>
      </c>
      <c r="AW10" s="35"/>
      <c r="AZ10" s="43"/>
      <c r="BA10" s="43"/>
      <c r="BG10" s="44"/>
      <c r="BH10" s="44"/>
      <c r="BI10" s="35"/>
      <c r="BJ10" s="35"/>
      <c r="BN10" s="35"/>
      <c r="BO10" s="17" t="s">
        <v>152</v>
      </c>
      <c r="BP10" s="18"/>
      <c r="BQ10" s="19">
        <v>10</v>
      </c>
      <c r="BR10" s="20" t="s">
        <v>237</v>
      </c>
      <c r="BS10" s="20"/>
      <c r="BT10" s="20"/>
      <c r="BU10" s="20" t="s">
        <v>238</v>
      </c>
      <c r="BV10" s="20"/>
      <c r="BW10" s="20"/>
      <c r="BX10" s="20"/>
      <c r="BY10" s="20"/>
      <c r="BZ10" s="20"/>
      <c r="CA10" s="20"/>
      <c r="CB10" s="20"/>
      <c r="CC10" s="21">
        <v>-0.4</v>
      </c>
      <c r="CD10" s="202">
        <v>50</v>
      </c>
      <c r="CE10" s="14">
        <f>IF(CD10="","",IF(CD10&gt;0,ROUNDUP(CD10*(CC10+100%),0),ROUNDDOWN(CD10*(CC10+100%),0)))</f>
        <v>30</v>
      </c>
    </row>
    <row r="11" spans="4:83" ht="13.5" customHeight="1">
      <c r="D11" s="43">
        <v>6</v>
      </c>
      <c r="E11" s="44" t="s">
        <v>28</v>
      </c>
      <c r="F11" s="44" t="s">
        <v>32</v>
      </c>
      <c r="G11" s="43">
        <v>36</v>
      </c>
      <c r="H11" s="44" t="s">
        <v>33</v>
      </c>
      <c r="I11" s="44" t="s">
        <v>34</v>
      </c>
      <c r="J11" s="44"/>
      <c r="K11" s="44"/>
      <c r="L11" s="44"/>
      <c r="S11" s="397">
        <f>V11*20-200</f>
        <v>-60</v>
      </c>
      <c r="T11" s="398" t="s">
        <v>35</v>
      </c>
      <c r="U11" s="398"/>
      <c r="V11" s="384">
        <v>7</v>
      </c>
      <c r="W11" s="384"/>
      <c r="X11" s="327"/>
      <c r="Y11" s="327"/>
      <c r="Z11" s="250"/>
      <c r="AA11" s="438"/>
      <c r="AB11" s="439"/>
      <c r="AC11" s="439"/>
      <c r="AD11" s="439"/>
      <c r="AE11" s="439"/>
      <c r="AF11" s="439"/>
      <c r="AG11" s="439"/>
      <c r="AH11" s="439"/>
      <c r="AI11" s="439"/>
      <c r="AJ11" s="439"/>
      <c r="AK11" s="439"/>
      <c r="AL11" s="440"/>
      <c r="AM11" s="271" t="s">
        <v>245</v>
      </c>
      <c r="AN11" s="272"/>
      <c r="AO11" s="272"/>
      <c r="AP11" s="272"/>
      <c r="AQ11" s="272"/>
      <c r="AR11" s="272"/>
      <c r="AS11" s="235"/>
      <c r="AT11" s="40"/>
      <c r="AU11" s="201">
        <v>-5</v>
      </c>
      <c r="AV11" s="46">
        <f t="shared" si="1"/>
        <v>-5</v>
      </c>
      <c r="AW11" s="35"/>
      <c r="AZ11" s="43"/>
      <c r="BA11" s="43"/>
      <c r="BG11" s="44"/>
      <c r="BH11" s="44"/>
      <c r="BI11" s="35"/>
      <c r="BJ11" s="35"/>
      <c r="BN11" s="35"/>
      <c r="BO11" s="17" t="s">
        <v>236</v>
      </c>
      <c r="BP11" s="18"/>
      <c r="BQ11" s="19">
        <v>5</v>
      </c>
      <c r="BR11" s="20" t="s">
        <v>239</v>
      </c>
      <c r="BS11" s="20"/>
      <c r="BT11" s="20"/>
      <c r="BU11" s="20" t="s">
        <v>240</v>
      </c>
      <c r="BV11" s="20"/>
      <c r="BW11" s="20"/>
      <c r="BX11" s="20"/>
      <c r="BY11" s="20"/>
      <c r="BZ11" s="20"/>
      <c r="CA11" s="20"/>
      <c r="CB11" s="20"/>
      <c r="CC11" s="21">
        <v>-0.1</v>
      </c>
      <c r="CD11" s="202">
        <v>25</v>
      </c>
      <c r="CE11" s="14">
        <f t="shared" si="0"/>
        <v>23</v>
      </c>
    </row>
    <row r="12" spans="4:83" ht="13.5" customHeight="1">
      <c r="D12" s="43">
        <v>7</v>
      </c>
      <c r="E12" s="44" t="s">
        <v>32</v>
      </c>
      <c r="F12" s="44" t="s">
        <v>36</v>
      </c>
      <c r="G12" s="43">
        <v>37</v>
      </c>
      <c r="H12" s="44" t="s">
        <v>37</v>
      </c>
      <c r="I12" s="44" t="s">
        <v>38</v>
      </c>
      <c r="J12" s="44"/>
      <c r="K12" s="44"/>
      <c r="L12" s="44"/>
      <c r="S12" s="379"/>
      <c r="T12" s="398"/>
      <c r="U12" s="398"/>
      <c r="V12" s="385"/>
      <c r="W12" s="385"/>
      <c r="X12" s="283"/>
      <c r="Y12" s="283"/>
      <c r="Z12" s="386"/>
      <c r="AA12" s="438"/>
      <c r="AB12" s="439"/>
      <c r="AC12" s="439"/>
      <c r="AD12" s="439"/>
      <c r="AE12" s="439"/>
      <c r="AF12" s="439"/>
      <c r="AG12" s="439"/>
      <c r="AH12" s="439"/>
      <c r="AI12" s="439"/>
      <c r="AJ12" s="439"/>
      <c r="AK12" s="439"/>
      <c r="AL12" s="440"/>
      <c r="AM12" s="271" t="s">
        <v>256</v>
      </c>
      <c r="AN12" s="272"/>
      <c r="AO12" s="272"/>
      <c r="AP12" s="272"/>
      <c r="AQ12" s="272"/>
      <c r="AR12" s="272"/>
      <c r="AS12" s="235"/>
      <c r="AT12" s="40">
        <v>-0.5</v>
      </c>
      <c r="AU12" s="201">
        <v>-10</v>
      </c>
      <c r="AV12" s="46">
        <f t="shared" si="1"/>
        <v>-5</v>
      </c>
      <c r="AW12" s="35"/>
      <c r="AZ12" s="43"/>
      <c r="BA12" s="43"/>
      <c r="BG12" s="44"/>
      <c r="BH12" s="44"/>
      <c r="BI12" s="35"/>
      <c r="BJ12" s="35"/>
      <c r="BN12" s="35"/>
      <c r="BO12" s="17"/>
      <c r="BP12" s="18"/>
      <c r="BQ12" s="19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1"/>
      <c r="CD12" s="202"/>
      <c r="CE12" s="14">
        <f t="shared" si="0"/>
      </c>
    </row>
    <row r="13" spans="4:83" ht="13.5" customHeight="1">
      <c r="D13" s="43">
        <v>8</v>
      </c>
      <c r="E13" s="44" t="s">
        <v>32</v>
      </c>
      <c r="F13" s="44" t="s">
        <v>36</v>
      </c>
      <c r="G13" s="43">
        <v>38</v>
      </c>
      <c r="H13" s="44" t="s">
        <v>37</v>
      </c>
      <c r="I13" s="44" t="s">
        <v>38</v>
      </c>
      <c r="J13" s="44"/>
      <c r="K13" s="44"/>
      <c r="L13" s="44"/>
      <c r="S13" s="397">
        <f>V13*10-100</f>
        <v>40</v>
      </c>
      <c r="T13" s="398" t="s">
        <v>39</v>
      </c>
      <c r="U13" s="398"/>
      <c r="V13" s="384">
        <v>14</v>
      </c>
      <c r="W13" s="384"/>
      <c r="X13" s="327"/>
      <c r="Y13" s="327"/>
      <c r="Z13" s="250"/>
      <c r="AA13" s="438"/>
      <c r="AB13" s="439"/>
      <c r="AC13" s="439"/>
      <c r="AD13" s="439"/>
      <c r="AE13" s="439"/>
      <c r="AF13" s="439"/>
      <c r="AG13" s="439"/>
      <c r="AH13" s="439"/>
      <c r="AI13" s="439"/>
      <c r="AJ13" s="439"/>
      <c r="AK13" s="439"/>
      <c r="AL13" s="440"/>
      <c r="AM13" s="271"/>
      <c r="AN13" s="272"/>
      <c r="AO13" s="272"/>
      <c r="AP13" s="272"/>
      <c r="AQ13" s="272"/>
      <c r="AR13" s="272"/>
      <c r="AS13" s="235"/>
      <c r="AT13" s="40"/>
      <c r="AU13" s="201"/>
      <c r="AV13" s="46">
        <f t="shared" si="1"/>
      </c>
      <c r="AW13" s="35"/>
      <c r="AZ13" s="43"/>
      <c r="BA13" s="43"/>
      <c r="BG13" s="44"/>
      <c r="BH13" s="44"/>
      <c r="BI13" s="35"/>
      <c r="BJ13" s="35"/>
      <c r="BN13" s="35"/>
      <c r="BO13" s="17"/>
      <c r="BP13" s="18"/>
      <c r="BQ13" s="19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1"/>
      <c r="CD13" s="202"/>
      <c r="CE13" s="14">
        <f t="shared" si="0"/>
      </c>
    </row>
    <row r="14" spans="4:83" ht="13.5" customHeight="1">
      <c r="D14" s="43">
        <v>9</v>
      </c>
      <c r="E14" s="44" t="s">
        <v>36</v>
      </c>
      <c r="F14" s="44" t="s">
        <v>40</v>
      </c>
      <c r="G14" s="43">
        <v>39</v>
      </c>
      <c r="H14" s="44" t="s">
        <v>41</v>
      </c>
      <c r="I14" s="44" t="s">
        <v>42</v>
      </c>
      <c r="J14" s="44"/>
      <c r="K14" s="44"/>
      <c r="L14" s="44"/>
      <c r="S14" s="370"/>
      <c r="T14" s="399"/>
      <c r="U14" s="399"/>
      <c r="V14" s="385"/>
      <c r="W14" s="385"/>
      <c r="X14" s="283"/>
      <c r="Y14" s="283"/>
      <c r="Z14" s="386"/>
      <c r="AA14" s="438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40"/>
      <c r="AM14" s="271"/>
      <c r="AN14" s="272"/>
      <c r="AO14" s="272"/>
      <c r="AP14" s="272"/>
      <c r="AQ14" s="272"/>
      <c r="AR14" s="272"/>
      <c r="AS14" s="235"/>
      <c r="AT14" s="40"/>
      <c r="AU14" s="201"/>
      <c r="AV14" s="46">
        <f t="shared" si="1"/>
      </c>
      <c r="AW14" s="35"/>
      <c r="AZ14" s="43"/>
      <c r="BA14" s="43"/>
      <c r="BG14" s="44"/>
      <c r="BH14" s="44"/>
      <c r="BI14" s="35"/>
      <c r="BJ14" s="35"/>
      <c r="BN14" s="35"/>
      <c r="BO14" s="17"/>
      <c r="BP14" s="18"/>
      <c r="BQ14" s="19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1"/>
      <c r="CD14" s="202"/>
      <c r="CE14" s="14">
        <f t="shared" si="0"/>
      </c>
    </row>
    <row r="15" spans="4:83" ht="13.5" customHeight="1">
      <c r="D15" s="43">
        <v>10</v>
      </c>
      <c r="E15" s="44" t="s">
        <v>36</v>
      </c>
      <c r="F15" s="44" t="s">
        <v>43</v>
      </c>
      <c r="G15" s="43">
        <v>40</v>
      </c>
      <c r="H15" s="44" t="s">
        <v>41</v>
      </c>
      <c r="I15" s="44" t="s">
        <v>42</v>
      </c>
      <c r="J15" s="44"/>
      <c r="K15" s="44"/>
      <c r="L15" s="44"/>
      <c r="S15" s="387">
        <f>ROUNDUP(W15*2*IF(OR(V5&lt;=0,W15&lt;0),1,IF(V5&lt;8,(1-V5*0.1),0.2)),0)</f>
        <v>20</v>
      </c>
      <c r="T15" s="388" t="s">
        <v>48</v>
      </c>
      <c r="U15" s="388"/>
      <c r="V15" s="389">
        <f>V7+W15</f>
        <v>40</v>
      </c>
      <c r="W15" s="391">
        <v>12</v>
      </c>
      <c r="X15" s="377"/>
      <c r="Y15" s="327"/>
      <c r="Z15" s="250"/>
      <c r="AA15" s="438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40"/>
      <c r="AM15" s="271"/>
      <c r="AN15" s="272"/>
      <c r="AO15" s="272"/>
      <c r="AP15" s="272"/>
      <c r="AQ15" s="272"/>
      <c r="AR15" s="272"/>
      <c r="AS15" s="235"/>
      <c r="AT15" s="40"/>
      <c r="AU15" s="201"/>
      <c r="AV15" s="46">
        <f t="shared" si="1"/>
      </c>
      <c r="AW15" s="35"/>
      <c r="AZ15" s="43"/>
      <c r="BA15" s="43"/>
      <c r="BG15" s="44"/>
      <c r="BH15" s="44"/>
      <c r="BI15" s="35"/>
      <c r="BJ15" s="35"/>
      <c r="BN15" s="35"/>
      <c r="BO15" s="17"/>
      <c r="BP15" s="18"/>
      <c r="BQ15" s="19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1"/>
      <c r="CD15" s="202"/>
      <c r="CE15" s="14">
        <f t="shared" si="0"/>
      </c>
    </row>
    <row r="16" spans="4:83" ht="13.5" customHeight="1">
      <c r="D16" s="43">
        <v>11</v>
      </c>
      <c r="E16" s="44" t="s">
        <v>40</v>
      </c>
      <c r="F16" s="44" t="s">
        <v>45</v>
      </c>
      <c r="G16" s="47">
        <v>45</v>
      </c>
      <c r="H16" s="44" t="s">
        <v>46</v>
      </c>
      <c r="I16" s="48" t="s">
        <v>47</v>
      </c>
      <c r="J16" s="48"/>
      <c r="K16" s="48"/>
      <c r="L16" s="48"/>
      <c r="S16" s="379"/>
      <c r="T16" s="371"/>
      <c r="U16" s="371"/>
      <c r="V16" s="390"/>
      <c r="W16" s="375"/>
      <c r="X16" s="356"/>
      <c r="Y16" s="356"/>
      <c r="Z16" s="378"/>
      <c r="AA16" s="441"/>
      <c r="AB16" s="442"/>
      <c r="AC16" s="442"/>
      <c r="AD16" s="442"/>
      <c r="AE16" s="442"/>
      <c r="AF16" s="442"/>
      <c r="AG16" s="442"/>
      <c r="AH16" s="442"/>
      <c r="AI16" s="442"/>
      <c r="AJ16" s="442"/>
      <c r="AK16" s="442"/>
      <c r="AL16" s="443"/>
      <c r="AM16" s="271"/>
      <c r="AN16" s="272"/>
      <c r="AO16" s="272"/>
      <c r="AP16" s="272"/>
      <c r="AQ16" s="272"/>
      <c r="AR16" s="272"/>
      <c r="AS16" s="235"/>
      <c r="AT16" s="40"/>
      <c r="AU16" s="201"/>
      <c r="AV16" s="46">
        <f t="shared" si="1"/>
      </c>
      <c r="AW16" s="35"/>
      <c r="AZ16" s="43"/>
      <c r="BA16" s="43"/>
      <c r="BG16" s="48"/>
      <c r="BH16" s="48"/>
      <c r="BI16" s="35"/>
      <c r="BJ16" s="35"/>
      <c r="BN16" s="35"/>
      <c r="BO16" s="17"/>
      <c r="BP16" s="18"/>
      <c r="BQ16" s="19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1"/>
      <c r="CD16" s="202"/>
      <c r="CE16" s="14">
        <f t="shared" si="0"/>
      </c>
    </row>
    <row r="17" spans="4:83" ht="13.5" customHeight="1">
      <c r="D17" s="43">
        <v>12</v>
      </c>
      <c r="E17" s="44" t="s">
        <v>40</v>
      </c>
      <c r="F17" s="44" t="s">
        <v>49</v>
      </c>
      <c r="G17" s="47">
        <v>50</v>
      </c>
      <c r="H17" s="44" t="s">
        <v>50</v>
      </c>
      <c r="I17" s="48" t="s">
        <v>51</v>
      </c>
      <c r="J17" s="48"/>
      <c r="K17" s="48"/>
      <c r="L17" s="48"/>
      <c r="S17" s="369">
        <f>W17*5</f>
        <v>10</v>
      </c>
      <c r="T17" s="371" t="s">
        <v>54</v>
      </c>
      <c r="U17" s="371"/>
      <c r="V17" s="373">
        <f>V11+W17</f>
        <v>9</v>
      </c>
      <c r="W17" s="375">
        <v>2</v>
      </c>
      <c r="X17" s="377"/>
      <c r="Y17" s="327"/>
      <c r="Z17" s="250"/>
      <c r="AA17" s="49" t="s">
        <v>57</v>
      </c>
      <c r="AB17" s="2"/>
      <c r="AC17" s="2"/>
      <c r="AD17" s="2"/>
      <c r="AE17" s="2"/>
      <c r="AF17" s="2" t="s">
        <v>17</v>
      </c>
      <c r="AG17" s="50" t="s">
        <v>44</v>
      </c>
      <c r="AH17" s="50" t="s">
        <v>7</v>
      </c>
      <c r="AI17" s="50"/>
      <c r="AJ17" s="2"/>
      <c r="AK17" s="2"/>
      <c r="AL17" s="3"/>
      <c r="AM17" s="271"/>
      <c r="AN17" s="272"/>
      <c r="AO17" s="272"/>
      <c r="AP17" s="272"/>
      <c r="AQ17" s="272"/>
      <c r="AR17" s="272"/>
      <c r="AS17" s="235"/>
      <c r="AT17" s="40"/>
      <c r="AU17" s="201"/>
      <c r="AV17" s="46">
        <f t="shared" si="1"/>
      </c>
      <c r="AW17" s="35"/>
      <c r="AZ17" s="43"/>
      <c r="BA17" s="43"/>
      <c r="BG17" s="48"/>
      <c r="BH17" s="48"/>
      <c r="BI17" s="35"/>
      <c r="BJ17" s="35"/>
      <c r="BN17" s="35"/>
      <c r="BO17" s="17"/>
      <c r="BP17" s="18"/>
      <c r="BQ17" s="19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1"/>
      <c r="CD17" s="202"/>
      <c r="CE17" s="14">
        <f t="shared" si="0"/>
      </c>
    </row>
    <row r="18" spans="4:83" ht="13.5">
      <c r="D18" s="43">
        <v>13</v>
      </c>
      <c r="E18" s="44" t="s">
        <v>43</v>
      </c>
      <c r="F18" s="44" t="s">
        <v>52</v>
      </c>
      <c r="G18" s="47">
        <v>55</v>
      </c>
      <c r="H18" s="44" t="s">
        <v>30</v>
      </c>
      <c r="I18" s="48" t="s">
        <v>53</v>
      </c>
      <c r="J18" s="48"/>
      <c r="K18" s="48"/>
      <c r="L18" s="48"/>
      <c r="S18" s="379"/>
      <c r="T18" s="371"/>
      <c r="U18" s="371"/>
      <c r="V18" s="380"/>
      <c r="W18" s="375"/>
      <c r="X18" s="356"/>
      <c r="Y18" s="356"/>
      <c r="Z18" s="378"/>
      <c r="AA18" s="381">
        <f>IF(AG18="",0,AG18*5)</f>
        <v>0</v>
      </c>
      <c r="AB18" s="382"/>
      <c r="AC18" s="383" t="s">
        <v>61</v>
      </c>
      <c r="AD18" s="383"/>
      <c r="AE18" s="383"/>
      <c r="AF18" s="170">
        <f>V7+AG18</f>
        <v>28</v>
      </c>
      <c r="AG18" s="203"/>
      <c r="AH18" s="300"/>
      <c r="AI18" s="300"/>
      <c r="AJ18" s="300"/>
      <c r="AK18" s="300"/>
      <c r="AL18" s="257"/>
      <c r="AM18" s="271"/>
      <c r="AN18" s="272"/>
      <c r="AO18" s="272"/>
      <c r="AP18" s="272"/>
      <c r="AQ18" s="272"/>
      <c r="AR18" s="272"/>
      <c r="AS18" s="235"/>
      <c r="AT18" s="40"/>
      <c r="AU18" s="201"/>
      <c r="AV18" s="46">
        <f t="shared" si="1"/>
      </c>
      <c r="AW18" s="35"/>
      <c r="AZ18" s="43"/>
      <c r="BA18" s="43"/>
      <c r="BG18" s="48"/>
      <c r="BH18" s="48"/>
      <c r="BI18" s="35"/>
      <c r="BJ18" s="35"/>
      <c r="BN18" s="35"/>
      <c r="BO18" s="17"/>
      <c r="BP18" s="18"/>
      <c r="BQ18" s="19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1"/>
      <c r="CD18" s="202"/>
      <c r="CE18" s="14">
        <f t="shared" si="0"/>
      </c>
    </row>
    <row r="19" spans="4:83" ht="13.5" customHeight="1">
      <c r="D19" s="43">
        <v>14</v>
      </c>
      <c r="E19" s="44" t="s">
        <v>43</v>
      </c>
      <c r="F19" s="44" t="s">
        <v>55</v>
      </c>
      <c r="G19" s="47">
        <v>60</v>
      </c>
      <c r="H19" s="44" t="s">
        <v>42</v>
      </c>
      <c r="I19" s="48" t="s">
        <v>56</v>
      </c>
      <c r="J19" s="48"/>
      <c r="K19" s="48"/>
      <c r="L19" s="48"/>
      <c r="S19" s="369">
        <f>W19*5</f>
        <v>25</v>
      </c>
      <c r="T19" s="371" t="s">
        <v>60</v>
      </c>
      <c r="U19" s="371"/>
      <c r="V19" s="373">
        <f>V11+W19</f>
        <v>12</v>
      </c>
      <c r="W19" s="375">
        <v>5</v>
      </c>
      <c r="X19" s="377"/>
      <c r="Y19" s="327"/>
      <c r="Z19" s="250"/>
      <c r="AA19" s="366">
        <f>ROUNDUP(IF(AG19="",0,AG19*3)*IF(OR(V5&lt;=0,V7&lt;10),1,IF(V5&lt;8,(1-V5*0.1),0.2)),0)</f>
        <v>5</v>
      </c>
      <c r="AB19" s="340"/>
      <c r="AC19" s="367" t="s">
        <v>65</v>
      </c>
      <c r="AD19" s="367"/>
      <c r="AE19" s="367"/>
      <c r="AF19" s="172">
        <f>IF((V7*V7/10+AG19)&lt;5,(V7+AG19)^2/10,ROUND((V7+AG19)^2/10,0))</f>
        <v>90</v>
      </c>
      <c r="AG19" s="204">
        <v>2</v>
      </c>
      <c r="AH19" s="272"/>
      <c r="AI19" s="272"/>
      <c r="AJ19" s="272"/>
      <c r="AK19" s="272"/>
      <c r="AL19" s="235"/>
      <c r="AM19" s="271"/>
      <c r="AN19" s="272"/>
      <c r="AO19" s="272"/>
      <c r="AP19" s="272"/>
      <c r="AQ19" s="272"/>
      <c r="AR19" s="272"/>
      <c r="AS19" s="235"/>
      <c r="AT19" s="40"/>
      <c r="AU19" s="201"/>
      <c r="AV19" s="46">
        <f t="shared" si="1"/>
      </c>
      <c r="AW19" s="35"/>
      <c r="AZ19" s="43"/>
      <c r="BA19" s="43"/>
      <c r="BG19" s="48"/>
      <c r="BH19" s="48"/>
      <c r="BI19" s="35"/>
      <c r="BJ19" s="35"/>
      <c r="BN19" s="35"/>
      <c r="BO19" s="17"/>
      <c r="BP19" s="18"/>
      <c r="BQ19" s="19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1"/>
      <c r="CD19" s="202"/>
      <c r="CE19" s="14">
        <f t="shared" si="0"/>
      </c>
    </row>
    <row r="20" spans="4:83" ht="13.5">
      <c r="D20" s="43">
        <v>15</v>
      </c>
      <c r="E20" s="44" t="s">
        <v>45</v>
      </c>
      <c r="F20" s="44" t="s">
        <v>58</v>
      </c>
      <c r="G20" s="47">
        <v>65</v>
      </c>
      <c r="H20" s="44" t="s">
        <v>47</v>
      </c>
      <c r="I20" s="48" t="s">
        <v>59</v>
      </c>
      <c r="J20" s="48"/>
      <c r="K20" s="48"/>
      <c r="L20" s="48"/>
      <c r="S20" s="379"/>
      <c r="T20" s="371"/>
      <c r="U20" s="371"/>
      <c r="V20" s="380"/>
      <c r="W20" s="375"/>
      <c r="X20" s="356"/>
      <c r="Y20" s="356"/>
      <c r="Z20" s="378"/>
      <c r="AA20" s="366">
        <f>IF(AG20="",0,AG20*20)</f>
        <v>0</v>
      </c>
      <c r="AB20" s="340"/>
      <c r="AC20" s="367" t="s">
        <v>70</v>
      </c>
      <c r="AD20" s="367"/>
      <c r="AE20" s="367"/>
      <c r="AF20" s="172">
        <f>(V9+V13)/4+AG20</f>
        <v>6.5</v>
      </c>
      <c r="AG20" s="204"/>
      <c r="AH20" s="272"/>
      <c r="AI20" s="272"/>
      <c r="AJ20" s="272"/>
      <c r="AK20" s="272"/>
      <c r="AL20" s="235"/>
      <c r="AM20" s="271"/>
      <c r="AN20" s="272"/>
      <c r="AO20" s="272"/>
      <c r="AP20" s="272"/>
      <c r="AQ20" s="272"/>
      <c r="AR20" s="272"/>
      <c r="AS20" s="235"/>
      <c r="AT20" s="40"/>
      <c r="AU20" s="201"/>
      <c r="AV20" s="46">
        <f t="shared" si="1"/>
      </c>
      <c r="AW20" s="35"/>
      <c r="AZ20" s="43"/>
      <c r="BA20" s="43"/>
      <c r="BG20" s="48"/>
      <c r="BH20" s="48"/>
      <c r="BI20" s="35"/>
      <c r="BJ20" s="35"/>
      <c r="BN20" s="35"/>
      <c r="BO20" s="17"/>
      <c r="BP20" s="18"/>
      <c r="BQ20" s="19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1"/>
      <c r="CD20" s="202"/>
      <c r="CE20" s="14">
        <f t="shared" si="0"/>
      </c>
    </row>
    <row r="21" spans="4:83" ht="13.5" customHeight="1">
      <c r="D21" s="43">
        <v>16</v>
      </c>
      <c r="E21" s="44" t="s">
        <v>45</v>
      </c>
      <c r="F21" s="44" t="s">
        <v>62</v>
      </c>
      <c r="G21" s="47">
        <v>70</v>
      </c>
      <c r="H21" s="44" t="s">
        <v>63</v>
      </c>
      <c r="I21" s="48" t="s">
        <v>64</v>
      </c>
      <c r="J21" s="48"/>
      <c r="K21" s="48"/>
      <c r="L21" s="48"/>
      <c r="S21" s="369">
        <f>3*W21</f>
        <v>0</v>
      </c>
      <c r="T21" s="371" t="s">
        <v>69</v>
      </c>
      <c r="U21" s="371"/>
      <c r="V21" s="373">
        <f>V13+W21</f>
        <v>14</v>
      </c>
      <c r="W21" s="375">
        <v>0</v>
      </c>
      <c r="X21" s="377"/>
      <c r="Y21" s="327"/>
      <c r="Z21" s="250"/>
      <c r="AA21" s="366">
        <f>IF(AG21="",0,AG21*5)</f>
        <v>0</v>
      </c>
      <c r="AB21" s="340"/>
      <c r="AC21" s="367" t="s">
        <v>73</v>
      </c>
      <c r="AD21" s="367"/>
      <c r="AE21" s="367"/>
      <c r="AF21" s="172">
        <f>ROUNDDOWN(AF20,0)+AG21</f>
        <v>6</v>
      </c>
      <c r="AG21" s="204"/>
      <c r="AH21" s="272"/>
      <c r="AI21" s="272"/>
      <c r="AJ21" s="272"/>
      <c r="AK21" s="272"/>
      <c r="AL21" s="235"/>
      <c r="AM21" s="271"/>
      <c r="AN21" s="272"/>
      <c r="AO21" s="272"/>
      <c r="AP21" s="272"/>
      <c r="AQ21" s="272"/>
      <c r="AR21" s="272"/>
      <c r="AS21" s="235"/>
      <c r="AT21" s="40"/>
      <c r="AU21" s="201"/>
      <c r="AV21" s="46">
        <f t="shared" si="1"/>
      </c>
      <c r="AW21" s="35"/>
      <c r="AZ21" s="43"/>
      <c r="BA21" s="43"/>
      <c r="BG21" s="48"/>
      <c r="BH21" s="48"/>
      <c r="BI21" s="35"/>
      <c r="BJ21" s="35"/>
      <c r="BN21" s="35"/>
      <c r="BO21" s="17"/>
      <c r="BP21" s="18"/>
      <c r="BQ21" s="19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1"/>
      <c r="CD21" s="202"/>
      <c r="CE21" s="14">
        <f t="shared" si="0"/>
      </c>
    </row>
    <row r="22" spans="4:83" ht="13.5">
      <c r="D22" s="43">
        <v>17</v>
      </c>
      <c r="E22" s="44" t="s">
        <v>49</v>
      </c>
      <c r="F22" s="44" t="s">
        <v>66</v>
      </c>
      <c r="G22" s="47">
        <v>75</v>
      </c>
      <c r="H22" s="44" t="s">
        <v>67</v>
      </c>
      <c r="I22" s="48" t="s">
        <v>68</v>
      </c>
      <c r="J22" s="48"/>
      <c r="K22" s="48"/>
      <c r="L22" s="48"/>
      <c r="S22" s="370"/>
      <c r="T22" s="372"/>
      <c r="U22" s="372"/>
      <c r="V22" s="374"/>
      <c r="W22" s="376"/>
      <c r="X22" s="356"/>
      <c r="Y22" s="356"/>
      <c r="Z22" s="378"/>
      <c r="AA22" s="368">
        <f>IF(AG22="",0,AG22*2)</f>
        <v>14</v>
      </c>
      <c r="AB22" s="346"/>
      <c r="AC22" s="354" t="s">
        <v>194</v>
      </c>
      <c r="AD22" s="354"/>
      <c r="AE22" s="354"/>
      <c r="AF22" s="174">
        <f>ROUNDDOWN(2*AF20,0)+AG22</f>
        <v>20</v>
      </c>
      <c r="AG22" s="205">
        <v>7</v>
      </c>
      <c r="AH22" s="278"/>
      <c r="AI22" s="278"/>
      <c r="AJ22" s="278"/>
      <c r="AK22" s="278"/>
      <c r="AL22" s="237"/>
      <c r="AM22" s="271"/>
      <c r="AN22" s="272"/>
      <c r="AO22" s="272"/>
      <c r="AP22" s="272"/>
      <c r="AQ22" s="272"/>
      <c r="AR22" s="272"/>
      <c r="AS22" s="235"/>
      <c r="AT22" s="40"/>
      <c r="AU22" s="201"/>
      <c r="AV22" s="46">
        <f t="shared" si="1"/>
      </c>
      <c r="AW22" s="35"/>
      <c r="AZ22" s="43"/>
      <c r="BA22" s="43"/>
      <c r="BG22" s="48"/>
      <c r="BH22" s="48"/>
      <c r="BI22" s="35"/>
      <c r="BJ22" s="35"/>
      <c r="BN22" s="35"/>
      <c r="BO22" s="17"/>
      <c r="BP22" s="18"/>
      <c r="BQ22" s="19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1"/>
      <c r="CD22" s="202"/>
      <c r="CE22" s="14">
        <f t="shared" si="0"/>
      </c>
    </row>
    <row r="23" spans="4:83" ht="13.5">
      <c r="D23" s="43">
        <v>18</v>
      </c>
      <c r="E23" s="44" t="s">
        <v>49</v>
      </c>
      <c r="F23" s="44" t="s">
        <v>71</v>
      </c>
      <c r="G23" s="47">
        <v>80</v>
      </c>
      <c r="H23" s="44" t="s">
        <v>56</v>
      </c>
      <c r="I23" s="48" t="s">
        <v>72</v>
      </c>
      <c r="J23" s="48"/>
      <c r="K23" s="48"/>
      <c r="L23" s="48"/>
      <c r="S23" s="362" t="s">
        <v>75</v>
      </c>
      <c r="T23" s="327"/>
      <c r="U23" s="363"/>
      <c r="V23" s="53" t="s">
        <v>76</v>
      </c>
      <c r="W23" s="364" t="str">
        <f>IF($CD$54&lt;=W24,"C",IF($CD$53&lt;=W24,"B",IF($CD$52&lt;=W24,"A","")))</f>
        <v>C</v>
      </c>
      <c r="X23" s="365"/>
      <c r="Y23" s="53" t="s">
        <v>77</v>
      </c>
      <c r="Z23" s="351">
        <f>IF(AND($CD$54&lt;=Z24,$CD$54&gt;W24),"C",IF(AND($CD$53&lt;=Z24,$CD$53&gt;W24),"B",IF(AND($CD$52&gt;W24,$CD$52&lt;=Z24),"A","")))</f>
      </c>
      <c r="AA23" s="352"/>
      <c r="AB23" s="349" t="s">
        <v>78</v>
      </c>
      <c r="AC23" s="350"/>
      <c r="AD23" s="351">
        <f>IF(AND($CD$54&lt;=AD24,$CD$54&gt;Z24),"C",IF(AND($CD$53&lt;=AD24,$CD$53&gt;Z24),"B",IF(AND($CD$52&gt;Z24,$CD$52&lt;=AD24),"A","")))</f>
      </c>
      <c r="AE23" s="352"/>
      <c r="AF23" s="53" t="s">
        <v>79</v>
      </c>
      <c r="AG23" s="351">
        <f>IF(AND($CD$54&lt;=AG24,$CD$54&gt;AD24),"C",IF(AND($CD$53&lt;=AG24,$CD$53&gt;AD24),"B",IF(AND($CD$52&gt;AD24,$CD$52&lt;=AG24),"A","")))</f>
      </c>
      <c r="AH23" s="351"/>
      <c r="AI23" s="353"/>
      <c r="AJ23" s="54" t="s">
        <v>80</v>
      </c>
      <c r="AK23" s="351">
        <f>IF(AND($CD$54&lt;=AK24,$CD$54&gt;AG24),"C",IF(AND($CD$53&lt;=AK24,$CD$53&gt;AG24),"B",IF(AND($CD$52&gt;AG24,$CD$52&lt;=AK24),"A","")))</f>
      </c>
      <c r="AL23" s="352"/>
      <c r="AM23" s="271"/>
      <c r="AN23" s="272"/>
      <c r="AO23" s="272"/>
      <c r="AP23" s="272"/>
      <c r="AQ23" s="272"/>
      <c r="AR23" s="272"/>
      <c r="AS23" s="235"/>
      <c r="AT23" s="40"/>
      <c r="AU23" s="201"/>
      <c r="AV23" s="46">
        <f t="shared" si="1"/>
      </c>
      <c r="AW23" s="35"/>
      <c r="AZ23" s="43"/>
      <c r="BA23" s="43"/>
      <c r="BG23" s="48"/>
      <c r="BH23" s="48"/>
      <c r="BI23" s="35"/>
      <c r="BJ23" s="35"/>
      <c r="BN23" s="35"/>
      <c r="BO23" s="17"/>
      <c r="BP23" s="18"/>
      <c r="BQ23" s="19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1"/>
      <c r="CD23" s="202"/>
      <c r="CE23" s="14">
        <f t="shared" si="0"/>
      </c>
    </row>
    <row r="24" spans="4:83" ht="13.5">
      <c r="D24" s="43">
        <v>19</v>
      </c>
      <c r="E24" s="52" t="s">
        <v>52</v>
      </c>
      <c r="F24" s="52" t="s">
        <v>25</v>
      </c>
      <c r="G24" s="47">
        <v>85</v>
      </c>
      <c r="H24" s="44" t="s">
        <v>59</v>
      </c>
      <c r="I24" s="48" t="s">
        <v>74</v>
      </c>
      <c r="J24" s="48"/>
      <c r="K24" s="48"/>
      <c r="L24" s="48"/>
      <c r="S24" s="355" t="s">
        <v>82</v>
      </c>
      <c r="T24" s="356"/>
      <c r="U24" s="357"/>
      <c r="V24" s="56" t="s">
        <v>83</v>
      </c>
      <c r="W24" s="55">
        <f>AF19</f>
        <v>90</v>
      </c>
      <c r="X24" s="55"/>
      <c r="Y24" s="56" t="s">
        <v>84</v>
      </c>
      <c r="Z24" s="55">
        <f>IF(2*AF19&lt;5,2*AF19,ROUND(2*AF19,0))</f>
        <v>180</v>
      </c>
      <c r="AA24" s="55"/>
      <c r="AB24" s="358" t="s">
        <v>85</v>
      </c>
      <c r="AC24" s="359"/>
      <c r="AD24" s="55">
        <f>IF(3*AF19&lt;5,3*AF19,ROUND(3*AF19,0))</f>
        <v>270</v>
      </c>
      <c r="AE24" s="55"/>
      <c r="AF24" s="56" t="s">
        <v>86</v>
      </c>
      <c r="AG24" s="55">
        <f>IF(6*AF19&lt;5,6*AF19,ROUND(6*AF19,0))</f>
        <v>540</v>
      </c>
      <c r="AH24" s="360"/>
      <c r="AI24" s="361"/>
      <c r="AJ24" s="57" t="s">
        <v>87</v>
      </c>
      <c r="AK24" s="55">
        <f>IF(10*AF19&lt;5,10*AF19,ROUND(10*AF19,0))</f>
        <v>900</v>
      </c>
      <c r="AL24" s="58"/>
      <c r="AM24" s="271"/>
      <c r="AN24" s="272"/>
      <c r="AO24" s="272"/>
      <c r="AP24" s="272"/>
      <c r="AQ24" s="272"/>
      <c r="AR24" s="272"/>
      <c r="AS24" s="235"/>
      <c r="AT24" s="40"/>
      <c r="AU24" s="201"/>
      <c r="AV24" s="46">
        <f t="shared" si="1"/>
      </c>
      <c r="AW24" s="35"/>
      <c r="AZ24" s="43"/>
      <c r="BA24" s="43"/>
      <c r="BG24" s="48"/>
      <c r="BH24" s="48"/>
      <c r="BI24" s="35"/>
      <c r="BJ24" s="35"/>
      <c r="BN24" s="35"/>
      <c r="BO24" s="17"/>
      <c r="BP24" s="18"/>
      <c r="BQ24" s="19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1"/>
      <c r="CD24" s="202"/>
      <c r="CE24" s="14">
        <f t="shared" si="0"/>
      </c>
    </row>
    <row r="25" spans="4:83" ht="13.5">
      <c r="D25" s="43">
        <v>20</v>
      </c>
      <c r="E25" s="52" t="s">
        <v>52</v>
      </c>
      <c r="F25" s="52" t="s">
        <v>29</v>
      </c>
      <c r="G25" s="47">
        <v>90</v>
      </c>
      <c r="H25" s="48" t="s">
        <v>64</v>
      </c>
      <c r="I25" s="48" t="s">
        <v>81</v>
      </c>
      <c r="J25" s="48"/>
      <c r="K25" s="48"/>
      <c r="L25" s="48"/>
      <c r="S25" s="337" t="s">
        <v>89</v>
      </c>
      <c r="T25" s="272"/>
      <c r="U25" s="338"/>
      <c r="V25" s="199" t="s">
        <v>226</v>
      </c>
      <c r="W25" s="59">
        <f>ROUNDDOWN($AF$21,0)</f>
        <v>6</v>
      </c>
      <c r="X25" s="60"/>
      <c r="Y25" s="61" t="s">
        <v>91</v>
      </c>
      <c r="Z25" s="60">
        <f>IF(AND($AF$21*0.8&lt;1,$AF$21&gt;0),"1",ROUNDDOWN($AF$21*0.8,0))</f>
        <v>4</v>
      </c>
      <c r="AA25" s="60"/>
      <c r="AB25" s="339" t="s">
        <v>92</v>
      </c>
      <c r="AC25" s="340"/>
      <c r="AD25" s="60">
        <f>IF(AND($AF$21*0.6&lt;1,$AF$21&gt;0),"1",ROUNDDOWN($AF$21*0.6,0))</f>
        <v>3</v>
      </c>
      <c r="AE25" s="60"/>
      <c r="AF25" s="61" t="s">
        <v>93</v>
      </c>
      <c r="AG25" s="60">
        <f>IF(AND($AF$21*0.4&lt;1,$AF$21&gt;0),"1",ROUNDDOWN($AF$21*0.4,0))</f>
        <v>2</v>
      </c>
      <c r="AH25" s="341"/>
      <c r="AI25" s="342"/>
      <c r="AJ25" s="62" t="s">
        <v>94</v>
      </c>
      <c r="AK25" s="175">
        <f>IF(AND($AF$21*0.2&lt;1,$AF$21&gt;0),"1",ROUNDDOWN($AF$21*0.2,0))</f>
        <v>1</v>
      </c>
      <c r="AL25" s="63"/>
      <c r="AM25" s="271"/>
      <c r="AN25" s="272"/>
      <c r="AO25" s="272"/>
      <c r="AP25" s="272"/>
      <c r="AQ25" s="272"/>
      <c r="AR25" s="272"/>
      <c r="AS25" s="235"/>
      <c r="AT25" s="40"/>
      <c r="AU25" s="201"/>
      <c r="AV25" s="46">
        <f t="shared" si="1"/>
      </c>
      <c r="AW25" s="35"/>
      <c r="AZ25" s="43"/>
      <c r="BA25" s="43"/>
      <c r="BG25" s="48"/>
      <c r="BH25" s="48"/>
      <c r="BI25" s="35"/>
      <c r="BJ25" s="35"/>
      <c r="BN25" s="35"/>
      <c r="BO25" s="17"/>
      <c r="BP25" s="18"/>
      <c r="BQ25" s="19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1"/>
      <c r="CD25" s="202"/>
      <c r="CE25" s="14">
        <f t="shared" si="0"/>
      </c>
    </row>
    <row r="26" spans="4:83" ht="13.5">
      <c r="D26" s="43">
        <v>21</v>
      </c>
      <c r="E26" s="44" t="s">
        <v>55</v>
      </c>
      <c r="F26" s="44" t="s">
        <v>33</v>
      </c>
      <c r="G26" s="47">
        <v>95</v>
      </c>
      <c r="H26" s="48" t="s">
        <v>68</v>
      </c>
      <c r="I26" s="48" t="s">
        <v>88</v>
      </c>
      <c r="J26" s="48"/>
      <c r="K26" s="48"/>
      <c r="L26" s="48"/>
      <c r="S26" s="337" t="s">
        <v>191</v>
      </c>
      <c r="T26" s="272"/>
      <c r="U26" s="338"/>
      <c r="V26" s="61" t="s">
        <v>195</v>
      </c>
      <c r="W26" s="59">
        <f>ROUNDDOWN($AF$22,0)</f>
        <v>20</v>
      </c>
      <c r="X26" s="60"/>
      <c r="Y26" s="61" t="s">
        <v>91</v>
      </c>
      <c r="Z26" s="60">
        <f>IF(AND($AF$22*0.8&lt;1,$AF$22&gt;0),"1",ROUNDDOWN($AF$22*0.8,0))</f>
        <v>16</v>
      </c>
      <c r="AA26" s="60"/>
      <c r="AB26" s="339" t="s">
        <v>92</v>
      </c>
      <c r="AC26" s="340"/>
      <c r="AD26" s="60">
        <f>IF(AND($AF$22*0.6&lt;1,$AF$22&gt;0),"1",ROUNDDOWN($AF$22*0.6,0))</f>
        <v>12</v>
      </c>
      <c r="AE26" s="60"/>
      <c r="AF26" s="61" t="s">
        <v>93</v>
      </c>
      <c r="AG26" s="60">
        <f>IF(AND($AF$22*0.4&lt;1,$AF$22&gt;0),"1",ROUNDDOWN($AF$22*0.4,0))</f>
        <v>8</v>
      </c>
      <c r="AH26" s="341"/>
      <c r="AI26" s="342"/>
      <c r="AJ26" s="62" t="s">
        <v>94</v>
      </c>
      <c r="AK26" s="60">
        <f>IF(AND($AF$22*0.2&lt;1,$AF$22&gt;0),"1",ROUNDDOWN($AF$22*0.2,0))</f>
        <v>4</v>
      </c>
      <c r="AL26" s="63"/>
      <c r="AM26" s="271"/>
      <c r="AN26" s="272"/>
      <c r="AO26" s="272"/>
      <c r="AP26" s="272"/>
      <c r="AQ26" s="272"/>
      <c r="AR26" s="272"/>
      <c r="AS26" s="235"/>
      <c r="AT26" s="40"/>
      <c r="AU26" s="201"/>
      <c r="AV26" s="46">
        <f t="shared" si="1"/>
      </c>
      <c r="AW26" s="35"/>
      <c r="AZ26" s="43"/>
      <c r="BA26" s="43"/>
      <c r="BG26" s="48"/>
      <c r="BH26" s="48"/>
      <c r="BI26" s="35"/>
      <c r="BJ26" s="35"/>
      <c r="BN26" s="35"/>
      <c r="BO26" s="17"/>
      <c r="BP26" s="18"/>
      <c r="BQ26" s="19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1"/>
      <c r="CD26" s="202"/>
      <c r="CE26" s="14">
        <f t="shared" si="0"/>
      </c>
    </row>
    <row r="27" spans="4:83" ht="13.5">
      <c r="D27" s="43">
        <v>22</v>
      </c>
      <c r="E27" s="44" t="s">
        <v>55</v>
      </c>
      <c r="F27" s="44" t="s">
        <v>37</v>
      </c>
      <c r="G27" s="47">
        <v>100</v>
      </c>
      <c r="H27" s="48" t="s">
        <v>72</v>
      </c>
      <c r="I27" s="48" t="s">
        <v>95</v>
      </c>
      <c r="J27" s="48"/>
      <c r="K27" s="48"/>
      <c r="L27" s="48"/>
      <c r="S27" s="337" t="s">
        <v>196</v>
      </c>
      <c r="T27" s="272"/>
      <c r="U27" s="338"/>
      <c r="V27" s="61"/>
      <c r="W27" s="60"/>
      <c r="X27" s="60"/>
      <c r="Y27" s="61"/>
      <c r="Z27" s="60"/>
      <c r="AA27" s="60"/>
      <c r="AB27" s="339"/>
      <c r="AC27" s="340"/>
      <c r="AD27" s="60"/>
      <c r="AE27" s="60"/>
      <c r="AF27" s="61"/>
      <c r="AG27" s="60"/>
      <c r="AH27" s="341"/>
      <c r="AI27" s="342"/>
      <c r="AJ27" s="62"/>
      <c r="AK27" s="60"/>
      <c r="AL27" s="63"/>
      <c r="AM27" s="271"/>
      <c r="AN27" s="272"/>
      <c r="AO27" s="272"/>
      <c r="AP27" s="272"/>
      <c r="AQ27" s="272"/>
      <c r="AR27" s="272"/>
      <c r="AS27" s="235"/>
      <c r="AT27" s="40"/>
      <c r="AU27" s="201"/>
      <c r="AV27" s="46">
        <f t="shared" si="1"/>
      </c>
      <c r="AW27" s="35"/>
      <c r="AZ27" s="43"/>
      <c r="BA27" s="43"/>
      <c r="BG27" s="48"/>
      <c r="BH27" s="48"/>
      <c r="BI27" s="35"/>
      <c r="BJ27" s="35"/>
      <c r="BN27" s="35"/>
      <c r="BO27" s="17"/>
      <c r="BP27" s="18"/>
      <c r="BQ27" s="19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1"/>
      <c r="CD27" s="202"/>
      <c r="CE27" s="14">
        <f t="shared" si="0"/>
      </c>
    </row>
    <row r="28" spans="4:83" ht="13.5">
      <c r="D28" s="43">
        <v>23</v>
      </c>
      <c r="E28" s="44" t="s">
        <v>58</v>
      </c>
      <c r="F28" s="44" t="s">
        <v>41</v>
      </c>
      <c r="G28" s="64" t="s">
        <v>96</v>
      </c>
      <c r="H28" s="64" t="s">
        <v>96</v>
      </c>
      <c r="I28" s="64" t="s">
        <v>96</v>
      </c>
      <c r="J28" s="64"/>
      <c r="K28" s="64"/>
      <c r="L28" s="64"/>
      <c r="S28" s="337" t="s">
        <v>97</v>
      </c>
      <c r="T28" s="272"/>
      <c r="U28" s="338"/>
      <c r="V28" s="61"/>
      <c r="W28" s="60">
        <f>ROUNDDOWN(W27/W26,0)</f>
        <v>0</v>
      </c>
      <c r="X28" s="60"/>
      <c r="Y28" s="61"/>
      <c r="Z28" s="60">
        <f>ROUNDDOWN(Z27/Z26,0)</f>
        <v>0</v>
      </c>
      <c r="AA28" s="60"/>
      <c r="AB28" s="339"/>
      <c r="AC28" s="340"/>
      <c r="AD28" s="60">
        <f>ROUNDDOWN(AD27/AD26,0)</f>
        <v>0</v>
      </c>
      <c r="AE28" s="60"/>
      <c r="AF28" s="61"/>
      <c r="AG28" s="60">
        <f>ROUNDDOWN(AG27/AG26,0)</f>
        <v>0</v>
      </c>
      <c r="AH28" s="341"/>
      <c r="AI28" s="342"/>
      <c r="AJ28" s="62"/>
      <c r="AK28" s="60">
        <f>ROUNDDOWN(AK27/AK26,0)</f>
        <v>0</v>
      </c>
      <c r="AL28" s="63"/>
      <c r="AM28" s="271"/>
      <c r="AN28" s="272"/>
      <c r="AO28" s="272"/>
      <c r="AP28" s="272"/>
      <c r="AQ28" s="272"/>
      <c r="AR28" s="272"/>
      <c r="AS28" s="235"/>
      <c r="AT28" s="40"/>
      <c r="AU28" s="201"/>
      <c r="AV28" s="46">
        <f t="shared" si="1"/>
      </c>
      <c r="AW28" s="35"/>
      <c r="AZ28" s="43"/>
      <c r="BA28" s="43"/>
      <c r="BG28" s="64"/>
      <c r="BH28" s="64"/>
      <c r="BI28" s="35"/>
      <c r="BJ28" s="35"/>
      <c r="BN28" s="35"/>
      <c r="BO28" s="17"/>
      <c r="BP28" s="18"/>
      <c r="BQ28" s="19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1"/>
      <c r="CD28" s="202"/>
      <c r="CE28" s="14">
        <f t="shared" si="0"/>
      </c>
    </row>
    <row r="29" spans="4:83" ht="13.5">
      <c r="D29" s="43">
        <v>24</v>
      </c>
      <c r="E29" s="44" t="s">
        <v>58</v>
      </c>
      <c r="F29" s="44" t="s">
        <v>98</v>
      </c>
      <c r="G29" s="64" t="s">
        <v>96</v>
      </c>
      <c r="H29" s="64" t="s">
        <v>96</v>
      </c>
      <c r="I29" s="64" t="s">
        <v>96</v>
      </c>
      <c r="J29" s="64"/>
      <c r="K29" s="64"/>
      <c r="L29" s="64"/>
      <c r="S29" s="343" t="s">
        <v>100</v>
      </c>
      <c r="T29" s="278"/>
      <c r="U29" s="344"/>
      <c r="V29" s="68" t="s">
        <v>101</v>
      </c>
      <c r="W29" s="66">
        <f>ROUNDDOWN($AF$20,0)+3</f>
        <v>9</v>
      </c>
      <c r="X29" s="67"/>
      <c r="Y29" s="68" t="s">
        <v>102</v>
      </c>
      <c r="Z29" s="66">
        <f>ROUNDDOWN($AF$20,0)+2</f>
        <v>8</v>
      </c>
      <c r="AA29" s="67"/>
      <c r="AB29" s="345" t="s">
        <v>103</v>
      </c>
      <c r="AC29" s="346"/>
      <c r="AD29" s="66">
        <f>ROUNDDOWN($AF$20,0)+1</f>
        <v>7</v>
      </c>
      <c r="AE29" s="67"/>
      <c r="AF29" s="68" t="s">
        <v>90</v>
      </c>
      <c r="AG29" s="66">
        <f>ROUNDDOWN($AF$20,0)</f>
        <v>6</v>
      </c>
      <c r="AH29" s="347"/>
      <c r="AI29" s="348"/>
      <c r="AJ29" s="69" t="s">
        <v>104</v>
      </c>
      <c r="AK29" s="66">
        <f>ROUNDDOWN($AF$20,0)-1</f>
        <v>5</v>
      </c>
      <c r="AL29" s="70"/>
      <c r="AM29" s="271"/>
      <c r="AN29" s="272"/>
      <c r="AO29" s="272"/>
      <c r="AP29" s="272"/>
      <c r="AQ29" s="272"/>
      <c r="AR29" s="272"/>
      <c r="AS29" s="235"/>
      <c r="AT29" s="40"/>
      <c r="AU29" s="201"/>
      <c r="AV29" s="46">
        <f t="shared" si="1"/>
      </c>
      <c r="AW29" s="35"/>
      <c r="AZ29" s="43"/>
      <c r="BA29" s="43"/>
      <c r="BG29" s="64"/>
      <c r="BH29" s="64"/>
      <c r="BI29" s="35"/>
      <c r="BJ29" s="35"/>
      <c r="BN29" s="35"/>
      <c r="BO29" s="17"/>
      <c r="BP29" s="18"/>
      <c r="BQ29" s="19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1"/>
      <c r="CD29" s="202"/>
      <c r="CE29" s="14">
        <f t="shared" si="0"/>
      </c>
    </row>
    <row r="30" spans="4:83" ht="13.5" customHeight="1">
      <c r="D30" s="43">
        <v>25</v>
      </c>
      <c r="E30" s="44" t="s">
        <v>62</v>
      </c>
      <c r="F30" s="44" t="s">
        <v>99</v>
      </c>
      <c r="G30" s="64" t="s">
        <v>96</v>
      </c>
      <c r="H30" s="64" t="s">
        <v>96</v>
      </c>
      <c r="I30" s="64" t="s">
        <v>96</v>
      </c>
      <c r="J30" s="64"/>
      <c r="K30" s="64"/>
      <c r="L30" s="64"/>
      <c r="S30" s="326" t="s">
        <v>105</v>
      </c>
      <c r="T30" s="327"/>
      <c r="U30" s="327"/>
      <c r="V30" s="250"/>
      <c r="W30" s="328" t="s">
        <v>106</v>
      </c>
      <c r="X30" s="329"/>
      <c r="Y30" s="329"/>
      <c r="Z30" s="330"/>
      <c r="AA30" s="328" t="s">
        <v>107</v>
      </c>
      <c r="AB30" s="331"/>
      <c r="AC30" s="330"/>
      <c r="AD30" s="332" t="s">
        <v>108</v>
      </c>
      <c r="AE30" s="332"/>
      <c r="AF30" s="332" t="s">
        <v>20</v>
      </c>
      <c r="AG30" s="333"/>
      <c r="AH30" s="333"/>
      <c r="AI30" s="334" t="s">
        <v>21</v>
      </c>
      <c r="AJ30" s="335"/>
      <c r="AK30" s="335"/>
      <c r="AL30" s="336"/>
      <c r="AM30" s="271"/>
      <c r="AN30" s="272"/>
      <c r="AO30" s="272"/>
      <c r="AP30" s="272"/>
      <c r="AQ30" s="272"/>
      <c r="AR30" s="272"/>
      <c r="AS30" s="235"/>
      <c r="AT30" s="40"/>
      <c r="AU30" s="201"/>
      <c r="AV30" s="46">
        <f t="shared" si="1"/>
      </c>
      <c r="AW30" s="35"/>
      <c r="AZ30" s="43"/>
      <c r="BA30" s="43"/>
      <c r="BG30" s="64"/>
      <c r="BH30" s="64"/>
      <c r="BI30" s="35"/>
      <c r="BJ30" s="35"/>
      <c r="BN30" s="35"/>
      <c r="BO30" s="17"/>
      <c r="BP30" s="18"/>
      <c r="BQ30" s="19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1"/>
      <c r="CD30" s="202"/>
      <c r="CE30" s="14">
        <f t="shared" si="0"/>
      </c>
    </row>
    <row r="31" spans="4:83" ht="13.5">
      <c r="D31" s="43">
        <v>26</v>
      </c>
      <c r="E31" s="44" t="s">
        <v>62</v>
      </c>
      <c r="F31" s="44" t="s">
        <v>46</v>
      </c>
      <c r="G31" s="64" t="s">
        <v>96</v>
      </c>
      <c r="H31" s="64" t="s">
        <v>96</v>
      </c>
      <c r="I31" s="64" t="s">
        <v>96</v>
      </c>
      <c r="J31" s="64"/>
      <c r="K31" s="64"/>
      <c r="L31" s="64"/>
      <c r="S31" s="316"/>
      <c r="T31" s="317"/>
      <c r="U31" s="317"/>
      <c r="V31" s="318"/>
      <c r="W31" s="319"/>
      <c r="X31" s="320"/>
      <c r="Y31" s="320"/>
      <c r="Z31" s="321"/>
      <c r="AA31" s="319"/>
      <c r="AB31" s="322"/>
      <c r="AC31" s="321"/>
      <c r="AD31" s="323"/>
      <c r="AE31" s="323"/>
      <c r="AF31" s="324" t="str">
        <f>IF(AF18&lt;=30,VLOOKUP(AF18,D5:F35,2,TRUE),IF(AF18&lt;=40,VLOOKUP(AF18,G5:I15,2,TRUE),IF(AF18&lt;=100,VLOOKUP(FLOOR(AF18,5),G16:I27,2,TRUE),CONCATENATE(FLOOR(AF18,10)/10+1,"D"))))</f>
        <v>3D-1</v>
      </c>
      <c r="AG31" s="325"/>
      <c r="AH31" s="325"/>
      <c r="AI31" s="236" t="str">
        <f>IF(AF18&lt;=30,VLOOKUP(AF18,D5:F35,3,TRUE),IF(AF18&lt;=40,VLOOKUP(AF18,G5:I15,3,TRUE),IF(AF18&lt;=100,VLOOKUP(FLOOR(AF18,5),G16:I27,3,TRUE),CONCATENATE(FLOOR(AF18,10)/10+3,"D"))))</f>
        <v>5D+1</v>
      </c>
      <c r="AJ31" s="278"/>
      <c r="AK31" s="278"/>
      <c r="AL31" s="237"/>
      <c r="AM31" s="271"/>
      <c r="AN31" s="272"/>
      <c r="AO31" s="272"/>
      <c r="AP31" s="272"/>
      <c r="AQ31" s="272"/>
      <c r="AR31" s="272"/>
      <c r="AS31" s="235"/>
      <c r="AT31" s="40"/>
      <c r="AU31" s="201"/>
      <c r="AV31" s="46">
        <f t="shared" si="1"/>
      </c>
      <c r="AW31" s="35"/>
      <c r="AZ31" s="43"/>
      <c r="BA31" s="43"/>
      <c r="BG31" s="64"/>
      <c r="BH31" s="64"/>
      <c r="BI31" s="35"/>
      <c r="BJ31" s="35"/>
      <c r="BN31" s="35"/>
      <c r="BO31" s="17"/>
      <c r="BP31" s="18"/>
      <c r="BQ31" s="19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1"/>
      <c r="CD31" s="202"/>
      <c r="CE31" s="14">
        <f t="shared" si="0"/>
      </c>
    </row>
    <row r="32" spans="4:83" ht="17.25">
      <c r="D32" s="43">
        <v>27</v>
      </c>
      <c r="E32" s="44" t="s">
        <v>66</v>
      </c>
      <c r="F32" s="44" t="s">
        <v>109</v>
      </c>
      <c r="G32" s="64" t="s">
        <v>96</v>
      </c>
      <c r="H32" s="64"/>
      <c r="I32" s="64" t="s">
        <v>96</v>
      </c>
      <c r="J32" s="64" t="s">
        <v>96</v>
      </c>
      <c r="K32" s="64"/>
      <c r="L32" s="64"/>
      <c r="S32" s="304" t="s">
        <v>197</v>
      </c>
      <c r="T32" s="305"/>
      <c r="U32" s="306"/>
      <c r="V32" s="307"/>
      <c r="W32" s="308"/>
      <c r="X32" s="308"/>
      <c r="Y32" s="308"/>
      <c r="Z32" s="308"/>
      <c r="AA32" s="308"/>
      <c r="AB32" s="308"/>
      <c r="AC32" s="308"/>
      <c r="AD32" s="308"/>
      <c r="AE32" s="309"/>
      <c r="AF32" s="72" t="s">
        <v>114</v>
      </c>
      <c r="AG32" s="73"/>
      <c r="AH32" s="310" t="s">
        <v>115</v>
      </c>
      <c r="AI32" s="311"/>
      <c r="AJ32" s="255"/>
      <c r="AK32" s="312" t="s">
        <v>116</v>
      </c>
      <c r="AL32" s="255"/>
      <c r="AM32" s="271"/>
      <c r="AN32" s="272"/>
      <c r="AO32" s="272"/>
      <c r="AP32" s="272"/>
      <c r="AQ32" s="272"/>
      <c r="AR32" s="272"/>
      <c r="AS32" s="235"/>
      <c r="AT32" s="40"/>
      <c r="AU32" s="201"/>
      <c r="AV32" s="46">
        <f t="shared" si="1"/>
      </c>
      <c r="AW32" s="35"/>
      <c r="AZ32" s="43"/>
      <c r="BA32" s="43"/>
      <c r="BG32" s="64"/>
      <c r="BH32" s="64"/>
      <c r="BI32" s="35"/>
      <c r="BJ32" s="35"/>
      <c r="BN32" s="35"/>
      <c r="BO32" s="17"/>
      <c r="BP32" s="18"/>
      <c r="BQ32" s="19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1"/>
      <c r="CD32" s="202"/>
      <c r="CE32" s="14">
        <f t="shared" si="0"/>
      </c>
    </row>
    <row r="33" spans="4:83" ht="13.5">
      <c r="D33" s="43">
        <v>28</v>
      </c>
      <c r="E33" s="44" t="s">
        <v>66</v>
      </c>
      <c r="F33" s="44" t="s">
        <v>109</v>
      </c>
      <c r="G33" s="64" t="s">
        <v>96</v>
      </c>
      <c r="H33" s="64" t="s">
        <v>96</v>
      </c>
      <c r="I33" s="64" t="s">
        <v>96</v>
      </c>
      <c r="J33" s="64" t="s">
        <v>96</v>
      </c>
      <c r="K33" s="64"/>
      <c r="L33" s="64"/>
      <c r="S33" s="313" t="s">
        <v>198</v>
      </c>
      <c r="T33" s="314"/>
      <c r="U33" s="314"/>
      <c r="V33" s="314"/>
      <c r="W33" s="176" t="s">
        <v>57</v>
      </c>
      <c r="X33" s="304" t="s">
        <v>111</v>
      </c>
      <c r="Y33" s="308"/>
      <c r="Z33" s="308"/>
      <c r="AA33" s="305" t="s">
        <v>112</v>
      </c>
      <c r="AB33" s="305"/>
      <c r="AC33" s="305" t="s">
        <v>113</v>
      </c>
      <c r="AD33" s="305"/>
      <c r="AE33" s="71" t="s">
        <v>57</v>
      </c>
      <c r="AF33" s="76" t="s">
        <v>119</v>
      </c>
      <c r="AG33" s="77"/>
      <c r="AH33" s="315">
        <f>SUMIF(S5:S14,"&gt;0",S5:S14)+SUMIF(S15:S22,"&gt;0",S15:S22)+SUMIF(AA18:AB22,"&gt;0",AA18:AB22)</f>
        <v>210</v>
      </c>
      <c r="AI33" s="232"/>
      <c r="AJ33" s="233"/>
      <c r="AK33" s="295">
        <f>SUMIF(S5:S14,"&lt;0",S5:S14)+SUMIF(S15:S22,"&lt;0",S15:S22)+SUMIF(AA18:AB22,"&lt;0",AA18:AB22)</f>
        <v>-60</v>
      </c>
      <c r="AL33" s="233"/>
      <c r="AM33" s="271"/>
      <c r="AN33" s="272"/>
      <c r="AO33" s="272"/>
      <c r="AP33" s="272"/>
      <c r="AQ33" s="272"/>
      <c r="AR33" s="272"/>
      <c r="AS33" s="235"/>
      <c r="AT33" s="40"/>
      <c r="AU33" s="201"/>
      <c r="AV33" s="46">
        <f t="shared" si="1"/>
      </c>
      <c r="AW33" s="35"/>
      <c r="AZ33" s="43"/>
      <c r="BA33" s="43"/>
      <c r="BG33" s="64"/>
      <c r="BH33" s="64"/>
      <c r="BI33" s="35"/>
      <c r="BJ33" s="35"/>
      <c r="BN33" s="35"/>
      <c r="BO33" s="17"/>
      <c r="BP33" s="18"/>
      <c r="BQ33" s="19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1"/>
      <c r="CD33" s="202"/>
      <c r="CE33" s="14">
        <f t="shared" si="0"/>
      </c>
    </row>
    <row r="34" spans="4:83" ht="13.5">
      <c r="D34" s="43">
        <v>29</v>
      </c>
      <c r="E34" s="44" t="s">
        <v>71</v>
      </c>
      <c r="F34" s="44" t="s">
        <v>50</v>
      </c>
      <c r="G34" s="64" t="s">
        <v>96</v>
      </c>
      <c r="H34" s="64" t="s">
        <v>96</v>
      </c>
      <c r="I34" s="64" t="s">
        <v>96</v>
      </c>
      <c r="J34" s="64" t="s">
        <v>96</v>
      </c>
      <c r="K34" s="64"/>
      <c r="L34" s="64"/>
      <c r="S34" s="296" t="s">
        <v>110</v>
      </c>
      <c r="T34" s="297"/>
      <c r="U34" s="298">
        <v>1</v>
      </c>
      <c r="V34" s="299"/>
      <c r="W34" s="74">
        <f>U34*5-3*5</f>
        <v>-10</v>
      </c>
      <c r="X34" s="289" t="s">
        <v>248</v>
      </c>
      <c r="Y34" s="300"/>
      <c r="Z34" s="300"/>
      <c r="AA34" s="301" t="s">
        <v>249</v>
      </c>
      <c r="AB34" s="301"/>
      <c r="AC34" s="301" t="s">
        <v>249</v>
      </c>
      <c r="AD34" s="301"/>
      <c r="AE34" s="75">
        <f>COUNTIF(AA34:AD34,"わからない")*-3+COUNTIF(AA34:AD34,"片言")*-2+COUNTIF(AA34:AD34,"なまり")*-1</f>
        <v>-6</v>
      </c>
      <c r="AF34" s="288" t="s">
        <v>18</v>
      </c>
      <c r="AG34" s="226"/>
      <c r="AH34" s="302">
        <f>SUMIF(AV5:AV37,"&gt;0",AV5:AV37)+SUMIF(CE2:CE36,"&gt;0",CE2:CE36)+SUMIF(W33:W37,"&gt;0",W33:W37)+SUMIF(AE33:AE37,"&gt;0",AE33:AE37)</f>
        <v>158</v>
      </c>
      <c r="AI34" s="303"/>
      <c r="AJ34" s="223"/>
      <c r="AK34" s="294">
        <f>SUMIF(AV5:AV37,"&lt;0",AV5:AV37)+SUMIF(CE2:CE36,"&lt;0",CE2:CE36)+SUMIF(W33:W37,"&lt;0",W33:W37)+SUMIF(AE33:AE37,"&lt;0",AE33:AE37)</f>
        <v>-80</v>
      </c>
      <c r="AL34" s="223"/>
      <c r="AM34" s="271"/>
      <c r="AN34" s="272"/>
      <c r="AO34" s="272"/>
      <c r="AP34" s="272"/>
      <c r="AQ34" s="272"/>
      <c r="AR34" s="272"/>
      <c r="AS34" s="235"/>
      <c r="AT34" s="40"/>
      <c r="AU34" s="201"/>
      <c r="AV34" s="46">
        <f t="shared" si="1"/>
      </c>
      <c r="AW34" s="35"/>
      <c r="AZ34" s="43"/>
      <c r="BA34" s="43"/>
      <c r="BG34" s="64"/>
      <c r="BH34" s="64"/>
      <c r="BI34" s="35"/>
      <c r="BJ34" s="35"/>
      <c r="BN34" s="35"/>
      <c r="BO34" s="17"/>
      <c r="BP34" s="18"/>
      <c r="BQ34" s="19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1"/>
      <c r="CD34" s="202"/>
      <c r="CE34" s="14">
        <f t="shared" si="0"/>
      </c>
    </row>
    <row r="35" spans="4:83" ht="13.5">
      <c r="D35" s="43">
        <v>30</v>
      </c>
      <c r="E35" s="44" t="s">
        <v>71</v>
      </c>
      <c r="F35" s="44" t="s">
        <v>50</v>
      </c>
      <c r="G35" s="64" t="s">
        <v>96</v>
      </c>
      <c r="H35" s="64" t="s">
        <v>96</v>
      </c>
      <c r="I35" s="64" t="s">
        <v>96</v>
      </c>
      <c r="J35" s="64" t="s">
        <v>96</v>
      </c>
      <c r="K35" s="64"/>
      <c r="L35" s="64"/>
      <c r="S35" s="289"/>
      <c r="T35" s="290"/>
      <c r="U35" s="290"/>
      <c r="V35" s="291"/>
      <c r="W35" s="78"/>
      <c r="X35" s="284"/>
      <c r="Y35" s="272"/>
      <c r="Z35" s="272"/>
      <c r="AA35" s="287"/>
      <c r="AB35" s="287"/>
      <c r="AC35" s="287"/>
      <c r="AD35" s="287"/>
      <c r="AE35" s="18">
        <f>IF(AND(AA35="",AC35=""),"",COUNTIF(AA35:AD35,"母語並")*3+COUNTIF(AA35:AD35,"なまり")*2+COUNTIF(AA35:AD35,"片言")*1)</f>
      </c>
      <c r="AF35" s="288" t="s">
        <v>120</v>
      </c>
      <c r="AG35" s="226"/>
      <c r="AH35" s="292">
        <f>IF(OR(COUNTIF(AG39:AG62,"=E")&gt;0,COUNTIF(AV39:AV62,"=E")&gt;0),"ERROR",SUM(AG39:AG62,AV39:AV62))</f>
        <v>32</v>
      </c>
      <c r="AI35" s="292"/>
      <c r="AJ35" s="293"/>
      <c r="AK35" s="294" t="s">
        <v>116</v>
      </c>
      <c r="AL35" s="223"/>
      <c r="AM35" s="271"/>
      <c r="AN35" s="272"/>
      <c r="AO35" s="272"/>
      <c r="AP35" s="272"/>
      <c r="AQ35" s="272"/>
      <c r="AR35" s="272"/>
      <c r="AS35" s="235"/>
      <c r="AT35" s="40"/>
      <c r="AU35" s="201"/>
      <c r="AV35" s="46">
        <f t="shared" si="1"/>
      </c>
      <c r="AW35" s="35"/>
      <c r="AZ35" s="43"/>
      <c r="BA35" s="43"/>
      <c r="BG35" s="64"/>
      <c r="BH35" s="64"/>
      <c r="BI35" s="35"/>
      <c r="BJ35" s="35"/>
      <c r="BN35" s="35"/>
      <c r="BO35" s="17"/>
      <c r="BP35" s="18"/>
      <c r="BQ35" s="19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1"/>
      <c r="CD35" s="202"/>
      <c r="CE35" s="14">
        <f t="shared" si="0"/>
      </c>
    </row>
    <row r="36" spans="7:83" ht="13.5">
      <c r="G36" s="283" t="s">
        <v>121</v>
      </c>
      <c r="H36" s="283"/>
      <c r="I36" s="283"/>
      <c r="J36" s="283"/>
      <c r="K36" s="5"/>
      <c r="L36" s="5"/>
      <c r="M36" t="s">
        <v>122</v>
      </c>
      <c r="S36" s="284"/>
      <c r="T36" s="285"/>
      <c r="U36" s="285"/>
      <c r="V36" s="286"/>
      <c r="W36" s="79"/>
      <c r="X36" s="284"/>
      <c r="Y36" s="272"/>
      <c r="Z36" s="272"/>
      <c r="AA36" s="287"/>
      <c r="AB36" s="287"/>
      <c r="AC36" s="287"/>
      <c r="AD36" s="287"/>
      <c r="AE36" s="18">
        <f>IF(AND(AA36="",AC36=""),"",COUNTIF(AA36:AD36,"母語並")*3+COUNTIF(AA36:AD36,"なまり")*2+COUNTIF(AA36:AD36,"片言")*1)</f>
      </c>
      <c r="AF36" s="288"/>
      <c r="AG36" s="226"/>
      <c r="AH36" s="280"/>
      <c r="AI36" s="280"/>
      <c r="AJ36" s="281"/>
      <c r="AK36" s="282"/>
      <c r="AL36" s="281"/>
      <c r="AM36" s="271"/>
      <c r="AN36" s="272"/>
      <c r="AO36" s="272"/>
      <c r="AP36" s="272"/>
      <c r="AQ36" s="272"/>
      <c r="AR36" s="272"/>
      <c r="AS36" s="235"/>
      <c r="AT36" s="40"/>
      <c r="AU36" s="201"/>
      <c r="AV36" s="46">
        <f t="shared" si="1"/>
      </c>
      <c r="AW36" s="35"/>
      <c r="BG36" s="5"/>
      <c r="BH36" s="5"/>
      <c r="BI36" s="35"/>
      <c r="BJ36" s="35"/>
      <c r="BN36" s="35"/>
      <c r="BO36" s="80"/>
      <c r="BP36" s="81"/>
      <c r="BQ36" s="82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83"/>
      <c r="CD36" s="202"/>
      <c r="CE36" s="14">
        <f t="shared" si="0"/>
      </c>
    </row>
    <row r="37" spans="2:83" ht="13.5" customHeight="1">
      <c r="B37" s="273" t="s">
        <v>200</v>
      </c>
      <c r="C37" s="273" t="s">
        <v>220</v>
      </c>
      <c r="D37" s="262" t="s">
        <v>201</v>
      </c>
      <c r="E37" s="262" t="s">
        <v>123</v>
      </c>
      <c r="F37" s="264" t="s">
        <v>124</v>
      </c>
      <c r="G37" s="266" t="s">
        <v>125</v>
      </c>
      <c r="H37" s="266"/>
      <c r="I37" s="260" t="s">
        <v>202</v>
      </c>
      <c r="J37" s="260" t="s">
        <v>203</v>
      </c>
      <c r="K37" s="258" t="s">
        <v>204</v>
      </c>
      <c r="L37" s="258" t="s">
        <v>205</v>
      </c>
      <c r="M37" s="260" t="s">
        <v>130</v>
      </c>
      <c r="N37" s="260" t="s">
        <v>131</v>
      </c>
      <c r="O37" s="260" t="s">
        <v>126</v>
      </c>
      <c r="P37" s="260" t="s">
        <v>127</v>
      </c>
      <c r="Q37" s="260" t="s">
        <v>128</v>
      </c>
      <c r="R37" s="5"/>
      <c r="S37" s="275"/>
      <c r="T37" s="276"/>
      <c r="U37" s="276"/>
      <c r="V37" s="277"/>
      <c r="W37" s="177"/>
      <c r="X37" s="275"/>
      <c r="Y37" s="278"/>
      <c r="Z37" s="278"/>
      <c r="AA37" s="279"/>
      <c r="AB37" s="279"/>
      <c r="AC37" s="279"/>
      <c r="AD37" s="279"/>
      <c r="AE37" s="81">
        <f>IF(AND(AA37="",AC37=""),"",COUNTIF(AA37:AD37,"母語並")*3+COUNTIF(AA37:AD37,"なまり")*2+COUNTIF(AA37:AD37,"片言")*1)</f>
      </c>
      <c r="AF37" s="84" t="s">
        <v>129</v>
      </c>
      <c r="AG37" s="85"/>
      <c r="AH37" s="267">
        <f>SUM(AH33:AJ36)</f>
        <v>400</v>
      </c>
      <c r="AI37" s="268"/>
      <c r="AJ37" s="255"/>
      <c r="AK37" s="269">
        <f>SUM(AK33:AL36)</f>
        <v>-140</v>
      </c>
      <c r="AL37" s="270"/>
      <c r="AM37" s="271"/>
      <c r="AN37" s="272"/>
      <c r="AO37" s="272"/>
      <c r="AP37" s="272"/>
      <c r="AQ37" s="272"/>
      <c r="AR37" s="272"/>
      <c r="AS37" s="235"/>
      <c r="AT37" s="40"/>
      <c r="AU37" s="201"/>
      <c r="AV37" s="46">
        <f t="shared" si="1"/>
      </c>
      <c r="AW37" s="35"/>
      <c r="AX37" s="273" t="s">
        <v>200</v>
      </c>
      <c r="AY37" s="273" t="s">
        <v>220</v>
      </c>
      <c r="AZ37" s="262" t="s">
        <v>201</v>
      </c>
      <c r="BA37" s="262" t="s">
        <v>123</v>
      </c>
      <c r="BB37" s="264" t="s">
        <v>124</v>
      </c>
      <c r="BC37" s="266" t="s">
        <v>125</v>
      </c>
      <c r="BD37" s="266"/>
      <c r="BE37" s="260" t="s">
        <v>202</v>
      </c>
      <c r="BF37" s="260" t="s">
        <v>203</v>
      </c>
      <c r="BG37" s="258" t="s">
        <v>204</v>
      </c>
      <c r="BH37" s="258" t="s">
        <v>205</v>
      </c>
      <c r="BI37" s="260" t="s">
        <v>130</v>
      </c>
      <c r="BJ37" s="260" t="s">
        <v>131</v>
      </c>
      <c r="BK37" s="260" t="s">
        <v>126</v>
      </c>
      <c r="BL37" s="260" t="s">
        <v>127</v>
      </c>
      <c r="BM37" s="260" t="s">
        <v>128</v>
      </c>
      <c r="BN37" s="35"/>
      <c r="BO37" s="246" t="s">
        <v>132</v>
      </c>
      <c r="BP37" s="247"/>
      <c r="BQ37" s="247"/>
      <c r="BR37" s="248"/>
      <c r="BS37" s="9" t="s">
        <v>133</v>
      </c>
      <c r="BT37" s="9" t="s">
        <v>134</v>
      </c>
      <c r="BU37" s="9" t="s">
        <v>135</v>
      </c>
      <c r="BV37" s="246" t="s">
        <v>136</v>
      </c>
      <c r="BW37" s="248"/>
      <c r="BX37" s="9" t="s">
        <v>137</v>
      </c>
      <c r="BY37" s="9" t="s">
        <v>138</v>
      </c>
      <c r="BZ37" s="9" t="s">
        <v>139</v>
      </c>
      <c r="CA37" s="9" t="s">
        <v>140</v>
      </c>
      <c r="CB37" s="9" t="s">
        <v>141</v>
      </c>
      <c r="CC37" s="9" t="s">
        <v>142</v>
      </c>
      <c r="CD37" s="9" t="s">
        <v>143</v>
      </c>
      <c r="CE37" s="88" t="s">
        <v>144</v>
      </c>
    </row>
    <row r="38" spans="2:83" ht="13.5" customHeight="1">
      <c r="B38" s="274"/>
      <c r="C38" s="274"/>
      <c r="D38" s="263"/>
      <c r="E38" s="263"/>
      <c r="F38" s="265"/>
      <c r="G38" s="89" t="s">
        <v>145</v>
      </c>
      <c r="H38" s="89" t="s">
        <v>146</v>
      </c>
      <c r="I38" s="261"/>
      <c r="J38" s="261"/>
      <c r="K38" s="259"/>
      <c r="L38" s="259"/>
      <c r="M38" s="261"/>
      <c r="N38" s="261"/>
      <c r="O38" s="261"/>
      <c r="P38" s="261"/>
      <c r="Q38" s="261"/>
      <c r="R38" s="5"/>
      <c r="S38" s="4" t="s">
        <v>147</v>
      </c>
      <c r="T38" s="90" t="s">
        <v>120</v>
      </c>
      <c r="U38" s="90"/>
      <c r="V38" s="90"/>
      <c r="W38" s="90"/>
      <c r="X38" s="90"/>
      <c r="Y38" s="249" t="s">
        <v>148</v>
      </c>
      <c r="Z38" s="250"/>
      <c r="AA38" s="91" t="s">
        <v>149</v>
      </c>
      <c r="AB38" s="251" t="s">
        <v>117</v>
      </c>
      <c r="AC38" s="252"/>
      <c r="AD38" s="88" t="s">
        <v>5</v>
      </c>
      <c r="AE38" s="253" t="s">
        <v>7</v>
      </c>
      <c r="AF38" s="254"/>
      <c r="AG38" s="92" t="s">
        <v>57</v>
      </c>
      <c r="AH38" s="4" t="s">
        <v>147</v>
      </c>
      <c r="AI38" s="90" t="s">
        <v>120</v>
      </c>
      <c r="AJ38" s="90"/>
      <c r="AK38" s="90"/>
      <c r="AL38" s="90"/>
      <c r="AM38" s="90"/>
      <c r="AN38" s="249" t="s">
        <v>148</v>
      </c>
      <c r="AO38" s="250"/>
      <c r="AP38" s="91" t="s">
        <v>149</v>
      </c>
      <c r="AQ38" s="251" t="s">
        <v>117</v>
      </c>
      <c r="AR38" s="252"/>
      <c r="AS38" s="88" t="s">
        <v>5</v>
      </c>
      <c r="AT38" s="253" t="s">
        <v>7</v>
      </c>
      <c r="AU38" s="255"/>
      <c r="AV38" s="92" t="s">
        <v>57</v>
      </c>
      <c r="AW38" s="35"/>
      <c r="AX38" s="274"/>
      <c r="AY38" s="274"/>
      <c r="AZ38" s="263"/>
      <c r="BA38" s="263"/>
      <c r="BB38" s="265"/>
      <c r="BC38" s="89" t="s">
        <v>145</v>
      </c>
      <c r="BD38" s="89" t="s">
        <v>146</v>
      </c>
      <c r="BE38" s="261"/>
      <c r="BF38" s="261"/>
      <c r="BG38" s="259"/>
      <c r="BH38" s="259"/>
      <c r="BI38" s="261"/>
      <c r="BJ38" s="261"/>
      <c r="BK38" s="261"/>
      <c r="BL38" s="261"/>
      <c r="BM38" s="261"/>
      <c r="BN38" s="35"/>
      <c r="BO38" s="93"/>
      <c r="BP38" s="94"/>
      <c r="BQ38" s="94"/>
      <c r="BR38" s="75"/>
      <c r="BS38" s="95"/>
      <c r="BT38" s="95"/>
      <c r="BU38" s="95"/>
      <c r="BV38" s="256"/>
      <c r="BW38" s="257"/>
      <c r="BX38" s="95"/>
      <c r="BY38" s="95"/>
      <c r="BZ38" s="95"/>
      <c r="CA38" s="95"/>
      <c r="CB38" s="95"/>
      <c r="CC38" s="95"/>
      <c r="CD38" s="95"/>
      <c r="CE38" s="96"/>
    </row>
    <row r="39" spans="2:83" ht="13.5">
      <c r="B39" s="27" t="str">
        <f aca="true" t="shared" si="2" ref="B39:B63">SUBSTITUTE(SUBSTITUTE(SUBSTITUTE(SUBSTITUTE(SUBSTITUTE(TRIM(ASC(T39)),"&lt;",""),"&gt;",""),"【",""),"】",""),"･","")</f>
        <v>特殊攻撃/ﾌﾞﾚｽ</v>
      </c>
      <c r="C39" s="27" t="str">
        <f>SUBSTITUTE(SUBSTITUTE(B39,"〈",""),"〉","")</f>
        <v>特殊攻撃/ﾌﾞﾚｽ</v>
      </c>
      <c r="D39" s="97" t="str">
        <f>LEFT(C39,IF(ISERROR(SEARCH(" ",C39))=TRUE,LEN(C39),SEARCH(" ",C39)-1))</f>
        <v>特殊攻撃/ﾌﾞﾚｽ</v>
      </c>
      <c r="E39" s="178" t="str">
        <f>LEFT(D39,3)</f>
        <v>特殊攻</v>
      </c>
      <c r="F39" s="98">
        <f aca="true" t="shared" si="3" ref="F39:F63">AD39</f>
        <v>17</v>
      </c>
      <c r="G39" s="98">
        <f aca="true" t="shared" si="4" ref="G39:G63">IF(ISERROR(SEARCH(" ",ASC(Y39)))=TRUE,LEN(Y39),LEN(Y39)-SEARCH(" ",ASC(Y39)))</f>
        <v>2</v>
      </c>
      <c r="H39" s="98">
        <f>IF(ISERROR(SEARCH("-",ASC(Y39))+1)=TRUE,IF(ISERROR(SEARCH("+",ASC(Y39))+1)=TRUE,LEN(ASC(Y39)),LEN(ASC(Y39))-SEARCH("+",ASC(Y39))+1),LEN(ASC(Y39))-SEARCH("-",ASC(Y39))+1)</f>
        <v>2</v>
      </c>
      <c r="I39" s="98" t="str">
        <f>IF(H39=LEN(Y39),ASC(RIGHT(Y39,G39)),ASC(LEFT(RIGHT(Y39,G39),LEN(RIGHT(Y39,G39))-H39)))</f>
        <v>敏捷</v>
      </c>
      <c r="J39" s="99">
        <f aca="true" t="shared" si="5" ref="J39:J63">IF(LEN(Y39)=H39,0,RIGHT(Y39,H39))</f>
        <v>0</v>
      </c>
      <c r="K39" s="99" t="str">
        <f>IF(OR(AB39="",AA39="",Y39=""),"ー",IF(ISERROR(VLOOKUP(I39,D$39:F$63,3,FALSE))=TRUE,IF(ISERROR(VLOOKUP(I39,AZ$39:BB$63,3,FALSE)=TRUE),"E",VLOOKUP(I39,AZ$39:BB$63,3,FALSE)+J39),VLOOKUP(I39,D$39:F$63,3,FALSE)+J39))</f>
        <v>E</v>
      </c>
      <c r="L39" s="99" t="str">
        <f>IF(OR(AB39="",AA39="",Y39=""),"ー",IF(ISERROR(VLOOKUP(LEFT(I39,3),E$39:F$63,2,FALSE))=TRUE,IF(ISERROR(VLOOKUP(LEFT(I39,3),BA$39:BB$63,2,FALSE)=TRUE),"E",VLOOKUP(LEFT(I39,3),BA$39:BB$63,2,FALSE)+J39),VLOOKUP(LEFT(I39,3),E$39:F$63,2,FALSE)+J39))</f>
        <v>E</v>
      </c>
      <c r="M39" s="98" t="str">
        <f>IF(OR(K39="E",K39="ー"),IF(L39="E","E",L39),K39)</f>
        <v>E</v>
      </c>
      <c r="N39" s="100">
        <f aca="true" t="shared" si="6" ref="N39:N63">IF(LEFT(Y39,2)="体力",$V$7,IF(LEFT(Y39,2)="敏捷",$V$9,IF(LEFT(Y39,2)="知力",$V$11,IF(LEFT(Y39,2)="生命",$V$13,IF(LEFT(Y39,2)="意志",$V$17,IF(LEFT(Y39,2)="知覚",$V$19,"テクニック"))))))</f>
        <v>12</v>
      </c>
      <c r="O39" s="98">
        <f aca="true" t="shared" si="7" ref="O39:O63">IF(AD39="","",IF(AD39&lt;IF(AA39="","",IF(AA39="易",N39,IF(AA39="並",N39-1,IF(AA39="難",N39-2,N39-3)))),"E",IF(AD39-IF(AA39="","",IF(AA39="易",N39,IF(AA39="並",N39-1,IF(AA39="難",N39-2,N39-3))))=0,1,IF(AD39-IF(AA39="","",IF(AA39="易",N39,IF(AA39="並",N39-1,IF(AA39="難",N39-2,N39-3))))=1,2,(AD39-IF(AA39="","",IF(AA39="易",N39,IF(AA39="並",N39-1,IF(AA39="難",N39-2,N39-3)))))*4-4))))</f>
        <v>16</v>
      </c>
      <c r="P39" s="98">
        <f aca="true" t="shared" si="8" ref="P39:P63">IF(M39="E",0,IF(M39&lt;IF(AA39="","",IF(AA39="易",N39,IF(AA39="並",N39-1,IF(AA39="難",N39-2,N39-3)))),"0",IF(M39-IF(AA39="","",IF(AA39="易",N39,IF(AA39="並",N39-1,IF(AA39="難",N39-2,N39-3))))=0,1,IF(M39-IF(AA39="","",IF(AA39="易",N39,IF(AA39="並",N39-1,IF(AA39="難",N39-2,N39-3))))=1,2,(M39-IF(AA39="","",IF(AA39="易",N39,IF(AA39="並",N39-1,IF(AA39="難",N39-2,N39-3)))))*4-4))))</f>
        <v>0</v>
      </c>
      <c r="Q39" s="101">
        <f>IF(AA39="並",AB39,IF(AND(AA39="難",AB39=0),0,IF(AA39="難",AB39+1,"")))</f>
      </c>
      <c r="R39" s="102"/>
      <c r="S39" s="103">
        <v>1</v>
      </c>
      <c r="T39" s="241" t="s">
        <v>241</v>
      </c>
      <c r="U39" s="242"/>
      <c r="V39" s="242"/>
      <c r="W39" s="242"/>
      <c r="X39" s="243"/>
      <c r="Y39" s="244" t="s">
        <v>150</v>
      </c>
      <c r="Z39" s="245"/>
      <c r="AA39" s="105" t="s">
        <v>250</v>
      </c>
      <c r="AB39" s="238">
        <v>5</v>
      </c>
      <c r="AC39" s="233"/>
      <c r="AD39" s="105">
        <f>IF(AB39="","",IF(N39="テクニック",M39+AB39,N39+AB39))</f>
        <v>17</v>
      </c>
      <c r="AE39" s="444"/>
      <c r="AF39" s="445"/>
      <c r="AG39" s="96">
        <f aca="true" t="shared" si="9" ref="AG39:AG62">IF(N39="テクニック",Q39,IF(OR(AD39="",AA39=""),"",O39-IF(ISERROR(P39)=TRUE,0,P39)))</f>
        <v>16</v>
      </c>
      <c r="AH39" s="103">
        <v>25</v>
      </c>
      <c r="AI39" s="241"/>
      <c r="AJ39" s="242"/>
      <c r="AK39" s="242"/>
      <c r="AL39" s="242"/>
      <c r="AM39" s="243"/>
      <c r="AN39" s="244"/>
      <c r="AO39" s="245"/>
      <c r="AP39" s="105"/>
      <c r="AQ39" s="238"/>
      <c r="AR39" s="233"/>
      <c r="AS39" s="105">
        <f>IF(AQ39="","",IF(BJ39="テクニック",BI39+AQ39,BJ39+AQ39))</f>
      </c>
      <c r="AT39" s="239"/>
      <c r="AU39" s="240"/>
      <c r="AV39" s="42">
        <f aca="true" t="shared" si="10" ref="AV39:AV45">IF(BJ39="テクニック",BM39,IF(OR(AS39="",AP39=""),"",BK39-IF(ISERROR(BL39)=TRUE,0,BL39)))</f>
      </c>
      <c r="AW39" s="35"/>
      <c r="AX39" s="193">
        <f>SUBSTITUTE(SUBSTITUTE(SUBSTITUTE(SUBSTITUTE(SUBSTITUTE(TRIM(ASC(AI39)),"&lt;",""),"&gt;",""),"【",""),"】",""),"･","")</f>
      </c>
      <c r="AY39" s="27">
        <f>SUBSTITUTE(SUBSTITUTE(AX39,"〈",""),"〉","")</f>
      </c>
      <c r="AZ39" s="193">
        <f>LEFT(AY39,IF(ISERROR(SEARCH(" ",AY39))=TRUE,LEN(AY39),SEARCH(" ",AY39)-1))</f>
      </c>
      <c r="BA39" s="194">
        <f>LEFT(AZ39,3)</f>
      </c>
      <c r="BB39" s="195">
        <f>AS39</f>
      </c>
      <c r="BC39" s="195">
        <f aca="true" t="shared" si="11" ref="BC39:BC63">IF(ISERROR(SEARCH(" ",ASC(AN39)))=TRUE,LEN(AN39),LEN(AN39)-SEARCH(" ",ASC(AN39)))</f>
        <v>0</v>
      </c>
      <c r="BD39" s="195">
        <f>IF(ISERROR(SEARCH("-",ASC(AN39))+1)=TRUE,IF(ISERROR(SEARCH("+",ASC(AN39))+1)=TRUE,LEN(ASC(AN39)),LEN(ASC(AN39))-SEARCH("+",ASC(AN39))+1),LEN(ASC(AN39))-SEARCH("-",ASC(AN39))+1)</f>
        <v>0</v>
      </c>
      <c r="BE39" s="195">
        <f>IF(BD39=LEN(AN39),ASC(RIGHT(AN39,BC39)),ASC(LEFT(RIGHT(AN39,BC39),LEN(RIGHT(AN39,BC39))-BD39)))</f>
      </c>
      <c r="BF39" s="196">
        <f>IF(LEN(AN39)=BD39,0,RIGHT(AN39,BD39))</f>
        <v>0</v>
      </c>
      <c r="BG39" s="196" t="str">
        <f>IF(OR(AP39="",AQ39="",AN39=""),"ー",IF(ISERROR(VLOOKUP(BE39,AZ39:BB63,3,FALSE))=TRUE,IF(ISERROR(VLOOKUP(BE39,D39:F63,3,FALSE)=TRUE),"E",VLOOKUP(BE39,D39:F63,3,FALSE)+BF39),VLOOKUP(BE39,AZ39:BB63,3,FALSE)+BF39))</f>
        <v>ー</v>
      </c>
      <c r="BH39" s="196" t="str">
        <f>IF(OR(AP39="",AQ39="",AN39=""),"ー",IF(ISERROR(VLOOKUP(LEFT(BE39,3),BA39:BB63,2,FALSE))=TRUE,IF(ISERROR(VLOOKUP(LEFT(BE39,3),E39:F63,2,FALSE)=TRUE),"E",VLOOKUP(LEFT(BE39,3),E39:F63,2,FALSE)+BF39),VLOOKUP(LEFT(BE39,3),BA39:BB63,2,FALSE)+BF39))</f>
        <v>ー</v>
      </c>
      <c r="BI39" s="195" t="str">
        <f>IF(OR(BG39="E",BG39="ー"),IF(BH39="E","E",BH39),BG39)</f>
        <v>ー</v>
      </c>
      <c r="BJ39" s="197" t="str">
        <f aca="true" t="shared" si="12" ref="BJ39:BJ63">IF(LEFT(AN39,2)="体力",$V$7,IF(LEFT(AN39,2)="敏捷",$V$9,IF(LEFT(AN39,2)="知力",$V$11,IF(LEFT(AN39,2)="生命",$V$13,IF(LEFT(AN39,2)="意志",$V$17,IF(LEFT(AN39,2)="知覚",$V$19,"テクニック"))))))</f>
        <v>テクニック</v>
      </c>
      <c r="BK39" s="195">
        <f>IF(AS39="","",IF(AS39&lt;IF(AP39="","",IF(AP39="易",BJ39,IF(AP39="並",BJ39-1,IF(AP39="難",BJ39-2,BJ39-3)))),"E",IF(AS39-IF(AP39="","",IF(AP39="易",BJ39,IF(AP39="並",BJ39-1,IF(AP39="難",BJ39-2,BJ39-3))))=0,1,IF(AS39-IF(AP39="","",IF(AP39="易",BJ39,IF(AP39="並",BJ39-1,IF(AP39="難",BJ39-2,BJ39-3))))=1,2,(AS39-IF(AP39="","",IF(AP39="易",BJ39,IF(AP39="並",BJ39-1,IF(AP39="難",BJ39-2,BJ39-3)))))*4-4))))</f>
      </c>
      <c r="BL39" s="195" t="e">
        <f>IF(BI39="E",0,IF(BI39&lt;IF(AP39="","",IF(AP39="易",BJ39,IF(AP39="並",BJ39-1,IF(AP39="難",BJ39-2,BJ39-3)))),"0",IF(BI39-IF(AP39="","",IF(AP39="易",BJ39,IF(AP39="並",BJ39-1,IF(AP39="難",BJ39-2,BJ39-3))))=0,1,IF(BI39-IF(AP39="","",IF(AP39="易",BJ39,IF(AP39="並",BJ39-1,IF(AP39="難",BJ39-2,BJ39-3))))=1,2,(BI39-IF(AP39="","",IF(AP39="易",BJ39,IF(AP39="並",BJ39-1,IF(AP39="難",BJ39-2,BJ39-3)))))*4-4))))</f>
        <v>#VALUE!</v>
      </c>
      <c r="BM39" s="198">
        <f>IF(AP39="並",AQ39,IF(AND(AP39="難",AQ39=0),0,IF(AP39="難",AQ39+1,"")))</f>
      </c>
      <c r="BN39" s="35"/>
      <c r="BO39" s="17"/>
      <c r="BP39" s="20"/>
      <c r="BQ39" s="20"/>
      <c r="BR39" s="18"/>
      <c r="BS39" s="19"/>
      <c r="BT39" s="19"/>
      <c r="BU39" s="19"/>
      <c r="BV39" s="234"/>
      <c r="BW39" s="235"/>
      <c r="BX39" s="19"/>
      <c r="BY39" s="19"/>
      <c r="BZ39" s="19"/>
      <c r="CA39" s="19"/>
      <c r="CB39" s="19"/>
      <c r="CC39" s="19"/>
      <c r="CD39" s="19"/>
      <c r="CE39" s="19"/>
    </row>
    <row r="40" spans="2:83" ht="13.5">
      <c r="B40" s="27" t="str">
        <f t="shared" si="2"/>
        <v>乗騎</v>
      </c>
      <c r="C40" s="27" t="str">
        <f aca="true" t="shared" si="13" ref="C40:C63">SUBSTITUTE(SUBSTITUTE(B40,"〈",""),"〉","")</f>
        <v>乗騎</v>
      </c>
      <c r="D40" s="97" t="str">
        <f aca="true" t="shared" si="14" ref="D40:D63">LEFT(C40,IF(ISERROR(SEARCH(" ",C40))=TRUE,LEN(C40),SEARCH(" ",C40)-1))</f>
        <v>乗騎</v>
      </c>
      <c r="E40" s="178" t="str">
        <f aca="true" t="shared" si="15" ref="E40:E63">LEFT(D40,3)</f>
        <v>乗騎</v>
      </c>
      <c r="F40" s="98">
        <f t="shared" si="3"/>
        <v>14</v>
      </c>
      <c r="G40" s="98">
        <f t="shared" si="4"/>
        <v>2</v>
      </c>
      <c r="H40" s="98">
        <f>IF(ISERROR(SEARCH("-",ASC(Y40))+1)=TRUE,IF(ISERROR(SEARCH("+",ASC(Y40))+1)=TRUE,LEN(ASC(Y40)),LEN(ASC(Y40))-SEARCH("+",ASC(Y40))+1),LEN(ASC(Y40))-SEARCH("-",ASC(Y40))+1)</f>
        <v>2</v>
      </c>
      <c r="I40" s="98" t="str">
        <f aca="true" t="shared" si="16" ref="I40:I63">IF(H40=LEN(Y40),ASC(RIGHT(Y40,G40)),ASC(LEFT(RIGHT(Y40,G40),LEN(RIGHT(Y40,G40))-H40)))</f>
        <v>敏捷</v>
      </c>
      <c r="J40" s="99">
        <f t="shared" si="5"/>
        <v>0</v>
      </c>
      <c r="K40" s="99" t="str">
        <f aca="true" t="shared" si="17" ref="K40:K63">IF(OR(AB40="",AA40="",Y40=""),"ー",IF(ISERROR(VLOOKUP(I40,D$39:F$63,3,FALSE))=TRUE,IF(ISERROR(VLOOKUP(I40,AZ$39:BB$63,3,FALSE)=TRUE),"E",VLOOKUP(I40,AZ$39:BB$63,3,FALSE)+J40),VLOOKUP(I40,D$39:F$63,3,FALSE)+J40))</f>
        <v>E</v>
      </c>
      <c r="L40" s="99" t="str">
        <f aca="true" t="shared" si="18" ref="L40:L63">IF(OR(AB40="",AA40="",Y40=""),"ー",IF(ISERROR(VLOOKUP(LEFT(I40,3),E$39:F$63,2,FALSE))=TRUE,IF(ISERROR(VLOOKUP(LEFT(I40,3),BA$39:BB$63,2,FALSE)=TRUE),"E",VLOOKUP(LEFT(I40,3),BA$39:BB$63,2,FALSE)+J40),VLOOKUP(LEFT(I40,3),E$39:F$63,2,FALSE)+J40))</f>
        <v>E</v>
      </c>
      <c r="M40" s="98" t="str">
        <f>IF(OR(K40="E",K40="ー"),IF(L40="E","E",L40),K40)</f>
        <v>E</v>
      </c>
      <c r="N40" s="100">
        <f t="shared" si="6"/>
        <v>12</v>
      </c>
      <c r="O40" s="98">
        <f t="shared" si="7"/>
        <v>8</v>
      </c>
      <c r="P40" s="98">
        <f t="shared" si="8"/>
        <v>0</v>
      </c>
      <c r="Q40" s="101">
        <f>IF(AA40="並",AB40,IF(AND(AA40="難",AB40=0),0,IF(AA40="難",AB40+1,"")))</f>
        <v>2</v>
      </c>
      <c r="R40" s="102"/>
      <c r="S40" s="107">
        <v>2</v>
      </c>
      <c r="T40" s="217" t="s">
        <v>242</v>
      </c>
      <c r="U40" s="218"/>
      <c r="V40" s="218"/>
      <c r="W40" s="218"/>
      <c r="X40" s="219"/>
      <c r="Y40" s="220" t="s">
        <v>150</v>
      </c>
      <c r="Z40" s="221"/>
      <c r="AA40" s="105" t="s">
        <v>251</v>
      </c>
      <c r="AB40" s="222">
        <v>2</v>
      </c>
      <c r="AC40" s="223"/>
      <c r="AD40" s="105">
        <f>IF(AB40="","",IF(N40="テクニック",M40+AB40,N40+AB40))</f>
        <v>14</v>
      </c>
      <c r="AE40" s="446"/>
      <c r="AF40" s="447"/>
      <c r="AG40" s="42">
        <f t="shared" si="9"/>
        <v>8</v>
      </c>
      <c r="AH40" s="107">
        <v>26</v>
      </c>
      <c r="AI40" s="217"/>
      <c r="AJ40" s="218"/>
      <c r="AK40" s="218"/>
      <c r="AL40" s="218"/>
      <c r="AM40" s="219"/>
      <c r="AN40" s="220"/>
      <c r="AO40" s="221"/>
      <c r="AP40" s="105"/>
      <c r="AQ40" s="222"/>
      <c r="AR40" s="223"/>
      <c r="AS40" s="105">
        <f aca="true" t="shared" si="19" ref="AS40:AS62">IF(AQ40="","",IF(BJ40="テクニック",BI40+AQ40,BJ40+AQ40))</f>
      </c>
      <c r="AT40" s="224"/>
      <c r="AU40" s="225"/>
      <c r="AV40" s="46">
        <f t="shared" si="10"/>
      </c>
      <c r="AW40" s="35"/>
      <c r="AX40" s="97">
        <f>SUBSTITUTE(SUBSTITUTE(SUBSTITUTE(SUBSTITUTE(SUBSTITUTE(TRIM(ASC(AI40)),"&lt;",""),"&gt;",""),"【",""),"】",""),"･","")</f>
      </c>
      <c r="AY40" s="27">
        <f aca="true" t="shared" si="20" ref="AY40:AY63">SUBSTITUTE(SUBSTITUTE(AX40,"〈",""),"〉","")</f>
      </c>
      <c r="AZ40" s="97">
        <f aca="true" t="shared" si="21" ref="AZ40:AZ63">LEFT(AY40,IF(ISERROR(SEARCH(" ",AY40))=TRUE,LEN(AY40),SEARCH(" ",AY40)-1))</f>
      </c>
      <c r="BA40" s="178">
        <f>LEFT(AZ40,3)</f>
      </c>
      <c r="BB40" s="98">
        <f aca="true" t="shared" si="22" ref="BB40:BB63">AS40</f>
      </c>
      <c r="BC40" s="98">
        <f t="shared" si="11"/>
        <v>0</v>
      </c>
      <c r="BD40" s="98">
        <f>IF(ISERROR(SEARCH("-",ASC(AN40))+1)=TRUE,IF(ISERROR(SEARCH("+",ASC(AN40))+1)=TRUE,LEN(ASC(AN40)),LEN(ASC(AN40))-SEARCH("+",ASC(AN40))+1),LEN(ASC(AN40))-SEARCH("-",ASC(AN40))+1)</f>
        <v>0</v>
      </c>
      <c r="BE40" s="98">
        <f>IF(BD40=LEN(AN40),ASC(RIGHT(AN40,BC40)),ASC(LEFT(RIGHT(AN40,BC40),LEN(RIGHT(AN40,BC40))-BD40)))</f>
      </c>
      <c r="BF40" s="99">
        <f aca="true" t="shared" si="23" ref="BF40:BF63">IF(LEN(AN40)=BD40,0,RIGHT(AN40,BD40))</f>
        <v>0</v>
      </c>
      <c r="BG40" s="99" t="str">
        <f aca="true" t="shared" si="24" ref="BG40:BG63">IF(OR(AP40="",AQ40="",AN40=""),"ー",IF(ISERROR(VLOOKUP(BE40,AZ40:BB64,3,FALSE))=TRUE,IF(ISERROR(VLOOKUP(BE40,D40:F64,3,FALSE)=TRUE),"E",VLOOKUP(BE40,D40:F64,3,FALSE)+BF40),VLOOKUP(BE40,AZ40:BB64,3,FALSE)+BF40))</f>
        <v>ー</v>
      </c>
      <c r="BH40" s="99" t="str">
        <f aca="true" t="shared" si="25" ref="BH40:BH63">IF(OR(AP40="",AQ40="",AN40=""),"ー",IF(ISERROR(VLOOKUP(LEFT(BE40,3),BA40:BB64,2,FALSE))=TRUE,IF(ISERROR(VLOOKUP(LEFT(BE40,3),E40:F64,2,FALSE)=TRUE),"E",VLOOKUP(LEFT(BE40,3),E40:F64,2,FALSE)+BF40),VLOOKUP(LEFT(BE40,3),BA40:BB64,2,FALSE)+BF40))</f>
        <v>ー</v>
      </c>
      <c r="BI40" s="98" t="str">
        <f>IF(OR(BG40="E",BG40="ー"),IF(BH40="E","E",BH40),BG40)</f>
        <v>ー</v>
      </c>
      <c r="BJ40" s="100" t="str">
        <f t="shared" si="12"/>
        <v>テクニック</v>
      </c>
      <c r="BK40" s="98">
        <f aca="true" t="shared" si="26" ref="BK40:BK63">IF(AS40="","",IF(AS40&lt;IF(AP40="","",IF(AP40="易",BJ40,IF(AP40="並",BJ40-1,IF(AP40="難",BJ40-2,BJ40-3)))),"E",IF(AS40-IF(AP40="","",IF(AP40="易",BJ40,IF(AP40="並",BJ40-1,IF(AP40="難",BJ40-2,BJ40-3))))=0,1,IF(AS40-IF(AP40="","",IF(AP40="易",BJ40,IF(AP40="並",BJ40-1,IF(AP40="難",BJ40-2,BJ40-3))))=1,2,(AS40-IF(AP40="","",IF(AP40="易",BJ40,IF(AP40="並",BJ40-1,IF(AP40="難",BJ40-2,BJ40-3)))))*4-4))))</f>
      </c>
      <c r="BL40" s="98" t="e">
        <f aca="true" t="shared" si="27" ref="BL40:BL63">IF(BI40="E",0,IF(BI40&lt;IF(AP40="","",IF(AP40="易",BJ40,IF(AP40="並",BJ40-1,IF(AP40="難",BJ40-2,BJ40-3)))),"0",IF(BI40-IF(AP40="","",IF(AP40="易",BJ40,IF(AP40="並",BJ40-1,IF(AP40="難",BJ40-2,BJ40-3))))=0,1,IF(BI40-IF(AP40="","",IF(AP40="易",BJ40,IF(AP40="並",BJ40-1,IF(AP40="難",BJ40-2,BJ40-3))))=1,2,(BI40-IF(AP40="","",IF(AP40="易",BJ40,IF(AP40="並",BJ40-1,IF(AP40="難",BJ40-2,BJ40-3)))))*4-4))))</f>
        <v>#VALUE!</v>
      </c>
      <c r="BM40" s="101">
        <f aca="true" t="shared" si="28" ref="BM40:BM63">IF(AP40="並",AQ40,IF(AND(AP40="難",AQ40=0),0,IF(AP40="難",AQ40+1,"")))</f>
      </c>
      <c r="BN40" s="102"/>
      <c r="BO40" s="17"/>
      <c r="BP40" s="20"/>
      <c r="BQ40" s="20"/>
      <c r="BR40" s="18"/>
      <c r="BS40" s="19"/>
      <c r="BT40" s="19"/>
      <c r="BU40" s="19"/>
      <c r="BV40" s="234"/>
      <c r="BW40" s="235"/>
      <c r="BX40" s="19"/>
      <c r="BY40" s="19"/>
      <c r="BZ40" s="19"/>
      <c r="CA40" s="19"/>
      <c r="CB40" s="19"/>
      <c r="CC40" s="19"/>
      <c r="CD40" s="19"/>
      <c r="CE40" s="19"/>
    </row>
    <row r="41" spans="2:83" ht="13.5">
      <c r="B41" s="27" t="str">
        <f t="shared" si="2"/>
        <v>格闘</v>
      </c>
      <c r="C41" s="27" t="str">
        <f t="shared" si="13"/>
        <v>格闘</v>
      </c>
      <c r="D41" s="97" t="str">
        <f t="shared" si="14"/>
        <v>格闘</v>
      </c>
      <c r="E41" s="178" t="str">
        <f t="shared" si="15"/>
        <v>格闘</v>
      </c>
      <c r="F41" s="98">
        <f t="shared" si="3"/>
        <v>14</v>
      </c>
      <c r="G41" s="98">
        <f>IF(ISERROR(SEARCH(" ",ASC(Y41)))=TRUE,LEN(Y41),LEN(Y41)-SEARCH(" ",ASC(Y41)))</f>
        <v>2</v>
      </c>
      <c r="H41" s="98">
        <f aca="true" t="shared" si="29" ref="H41:H63">IF(ISERROR(SEARCH("-",ASC(Y41))+1)=TRUE,IF(ISERROR(SEARCH("+",ASC(Y41))+1)=TRUE,LEN(ASC(Y41)),LEN(ASC(Y41))-SEARCH("+",ASC(Y41))+1),LEN(ASC(Y41))-SEARCH("-",ASC(Y41))+1)</f>
        <v>2</v>
      </c>
      <c r="I41" s="98" t="str">
        <f t="shared" si="16"/>
        <v>敏捷</v>
      </c>
      <c r="J41" s="99">
        <f t="shared" si="5"/>
        <v>0</v>
      </c>
      <c r="K41" s="99" t="str">
        <f t="shared" si="17"/>
        <v>E</v>
      </c>
      <c r="L41" s="99" t="str">
        <f t="shared" si="18"/>
        <v>E</v>
      </c>
      <c r="M41" s="98" t="str">
        <f aca="true" t="shared" si="30" ref="M41:M63">IF(OR(K41="E",K41="ー"),IF(L41="E","E",L41),K41)</f>
        <v>E</v>
      </c>
      <c r="N41" s="100">
        <f t="shared" si="6"/>
        <v>12</v>
      </c>
      <c r="O41" s="98">
        <f t="shared" si="7"/>
        <v>4</v>
      </c>
      <c r="P41" s="98">
        <f t="shared" si="8"/>
        <v>0</v>
      </c>
      <c r="Q41" s="101">
        <f aca="true" t="shared" si="31" ref="Q41:Q63">IF(AA41="並",AB41,IF(AND(AA41="難",AB41=0),0,IF(AA41="難",AB41+1,"")))</f>
      </c>
      <c r="R41" s="102"/>
      <c r="S41" s="107">
        <v>3</v>
      </c>
      <c r="T41" s="217" t="s">
        <v>243</v>
      </c>
      <c r="U41" s="218"/>
      <c r="V41" s="218"/>
      <c r="W41" s="218"/>
      <c r="X41" s="219"/>
      <c r="Y41" s="220" t="s">
        <v>150</v>
      </c>
      <c r="Z41" s="221"/>
      <c r="AA41" s="105" t="s">
        <v>250</v>
      </c>
      <c r="AB41" s="222">
        <v>2</v>
      </c>
      <c r="AC41" s="223"/>
      <c r="AD41" s="105">
        <f aca="true" t="shared" si="32" ref="AD41:AD62">IF(AB41="","",IF(N41="テクニック",M41+AB41,N41+AB41))</f>
        <v>14</v>
      </c>
      <c r="AE41" s="446"/>
      <c r="AF41" s="447"/>
      <c r="AG41" s="42">
        <f t="shared" si="9"/>
        <v>4</v>
      </c>
      <c r="AH41" s="107">
        <v>27</v>
      </c>
      <c r="AI41" s="217"/>
      <c r="AJ41" s="218"/>
      <c r="AK41" s="218"/>
      <c r="AL41" s="218"/>
      <c r="AM41" s="219"/>
      <c r="AN41" s="220"/>
      <c r="AO41" s="221"/>
      <c r="AP41" s="105"/>
      <c r="AQ41" s="222"/>
      <c r="AR41" s="223"/>
      <c r="AS41" s="105">
        <f t="shared" si="19"/>
      </c>
      <c r="AT41" s="224"/>
      <c r="AU41" s="225"/>
      <c r="AV41" s="46">
        <f t="shared" si="10"/>
      </c>
      <c r="AW41" s="35"/>
      <c r="AX41" s="97">
        <f aca="true" t="shared" si="33" ref="AX41:AX63">SUBSTITUTE(SUBSTITUTE(SUBSTITUTE(SUBSTITUTE(SUBSTITUTE(TRIM(ASC(AI41)),"&lt;",""),"&gt;",""),"【",""),"】",""),"･","")</f>
      </c>
      <c r="AY41" s="27">
        <f t="shared" si="20"/>
      </c>
      <c r="AZ41" s="97">
        <f t="shared" si="21"/>
      </c>
      <c r="BA41" s="178">
        <f aca="true" t="shared" si="34" ref="BA41:BA63">LEFT(AZ41,3)</f>
      </c>
      <c r="BB41" s="98">
        <f t="shared" si="22"/>
      </c>
      <c r="BC41" s="98">
        <f t="shared" si="11"/>
        <v>0</v>
      </c>
      <c r="BD41" s="98">
        <f aca="true" t="shared" si="35" ref="BD41:BD63">IF(ISERROR(SEARCH("-",ASC(AN41))+1)=TRUE,IF(ISERROR(SEARCH("+",ASC(AN41))+1)=TRUE,LEN(ASC(AN41)),LEN(ASC(AN41))-SEARCH("+",ASC(AN41))+1),LEN(ASC(AN41))-SEARCH("-",ASC(AN41))+1)</f>
        <v>0</v>
      </c>
      <c r="BE41" s="98">
        <f>IF(BD41=LEN(AN41),ASC(RIGHT(AN41,BC41)),ASC(LEFT(RIGHT(AN41,BC41),LEN(RIGHT(AN41,BC41))-BD41)))</f>
      </c>
      <c r="BF41" s="99">
        <f t="shared" si="23"/>
        <v>0</v>
      </c>
      <c r="BG41" s="99" t="str">
        <f t="shared" si="24"/>
        <v>ー</v>
      </c>
      <c r="BH41" s="99" t="str">
        <f t="shared" si="25"/>
        <v>ー</v>
      </c>
      <c r="BI41" s="98" t="str">
        <f aca="true" t="shared" si="36" ref="BI41:BI63">IF(OR(BG41="E",BG41="ー"),IF(BH41="E","E",BH41),BG41)</f>
        <v>ー</v>
      </c>
      <c r="BJ41" s="100" t="str">
        <f t="shared" si="12"/>
        <v>テクニック</v>
      </c>
      <c r="BK41" s="98">
        <f t="shared" si="26"/>
      </c>
      <c r="BL41" s="98" t="e">
        <f t="shared" si="27"/>
        <v>#VALUE!</v>
      </c>
      <c r="BM41" s="101">
        <f t="shared" si="28"/>
      </c>
      <c r="BN41" s="102"/>
      <c r="BO41" s="17"/>
      <c r="BP41" s="20"/>
      <c r="BQ41" s="20"/>
      <c r="BR41" s="18"/>
      <c r="BS41" s="19"/>
      <c r="BT41" s="19"/>
      <c r="BU41" s="19"/>
      <c r="BV41" s="234"/>
      <c r="BW41" s="235"/>
      <c r="BX41" s="19"/>
      <c r="BY41" s="19"/>
      <c r="BZ41" s="19"/>
      <c r="CA41" s="19"/>
      <c r="CB41" s="19"/>
      <c r="CC41" s="19"/>
      <c r="CD41" s="19"/>
      <c r="CE41" s="19"/>
    </row>
    <row r="42" spans="2:83" ht="13.5">
      <c r="B42" s="27" t="str">
        <f t="shared" si="2"/>
        <v>生存/山岳</v>
      </c>
      <c r="C42" s="27" t="str">
        <f t="shared" si="13"/>
        <v>生存/山岳</v>
      </c>
      <c r="D42" s="97" t="str">
        <f t="shared" si="14"/>
        <v>生存/山岳</v>
      </c>
      <c r="E42" s="178" t="str">
        <f t="shared" si="15"/>
        <v>生存/</v>
      </c>
      <c r="F42" s="98">
        <f t="shared" si="3"/>
        <v>13</v>
      </c>
      <c r="G42" s="98">
        <f>IF(ISERROR(SEARCH(" ",ASC(Y42)))=TRUE,LEN(Y42),LEN(Y42)-SEARCH(" ",ASC(Y42)))</f>
        <v>3</v>
      </c>
      <c r="H42" s="98">
        <f t="shared" si="29"/>
        <v>3</v>
      </c>
      <c r="I42" s="98" t="str">
        <f t="shared" si="16"/>
        <v>知覚力</v>
      </c>
      <c r="J42" s="99">
        <f t="shared" si="5"/>
        <v>0</v>
      </c>
      <c r="K42" s="99" t="str">
        <f t="shared" si="17"/>
        <v>E</v>
      </c>
      <c r="L42" s="99" t="str">
        <f t="shared" si="18"/>
        <v>E</v>
      </c>
      <c r="M42" s="98" t="str">
        <f t="shared" si="30"/>
        <v>E</v>
      </c>
      <c r="N42" s="100">
        <f t="shared" si="6"/>
        <v>12</v>
      </c>
      <c r="O42" s="98">
        <f t="shared" si="7"/>
        <v>4</v>
      </c>
      <c r="P42" s="98">
        <f t="shared" si="8"/>
        <v>0</v>
      </c>
      <c r="Q42" s="101">
        <f t="shared" si="31"/>
        <v>1</v>
      </c>
      <c r="R42" s="102"/>
      <c r="S42" s="107">
        <v>4</v>
      </c>
      <c r="T42" s="217" t="s">
        <v>254</v>
      </c>
      <c r="U42" s="218"/>
      <c r="V42" s="218"/>
      <c r="W42" s="218"/>
      <c r="X42" s="219"/>
      <c r="Y42" s="220" t="s">
        <v>255</v>
      </c>
      <c r="Z42" s="221"/>
      <c r="AA42" s="105" t="s">
        <v>251</v>
      </c>
      <c r="AB42" s="222">
        <v>1</v>
      </c>
      <c r="AC42" s="223"/>
      <c r="AD42" s="105">
        <f t="shared" si="32"/>
        <v>13</v>
      </c>
      <c r="AE42" s="446"/>
      <c r="AF42" s="447"/>
      <c r="AG42" s="42">
        <f t="shared" si="9"/>
        <v>4</v>
      </c>
      <c r="AH42" s="107">
        <v>28</v>
      </c>
      <c r="AI42" s="217"/>
      <c r="AJ42" s="218"/>
      <c r="AK42" s="218"/>
      <c r="AL42" s="218"/>
      <c r="AM42" s="219"/>
      <c r="AN42" s="220"/>
      <c r="AO42" s="221"/>
      <c r="AP42" s="105"/>
      <c r="AQ42" s="222"/>
      <c r="AR42" s="223"/>
      <c r="AS42" s="105">
        <f t="shared" si="19"/>
      </c>
      <c r="AT42" s="224"/>
      <c r="AU42" s="225"/>
      <c r="AV42" s="46">
        <f t="shared" si="10"/>
      </c>
      <c r="AW42" s="35"/>
      <c r="AX42" s="97">
        <f t="shared" si="33"/>
      </c>
      <c r="AY42" s="27">
        <f t="shared" si="20"/>
      </c>
      <c r="AZ42" s="97">
        <f t="shared" si="21"/>
      </c>
      <c r="BA42" s="178">
        <f t="shared" si="34"/>
      </c>
      <c r="BB42" s="98">
        <f>AS42</f>
      </c>
      <c r="BC42" s="98">
        <f t="shared" si="11"/>
        <v>0</v>
      </c>
      <c r="BD42" s="98">
        <f t="shared" si="35"/>
        <v>0</v>
      </c>
      <c r="BE42" s="98">
        <f>IF(BD42=LEN(AN42),ASC(RIGHT(AN42,BC42)),ASC(LEFT(RIGHT(AN42,BC42),LEN(RIGHT(AN42,BC42))-BD42)))</f>
      </c>
      <c r="BF42" s="99">
        <f t="shared" si="23"/>
        <v>0</v>
      </c>
      <c r="BG42" s="99" t="str">
        <f t="shared" si="24"/>
        <v>ー</v>
      </c>
      <c r="BH42" s="99" t="str">
        <f t="shared" si="25"/>
        <v>ー</v>
      </c>
      <c r="BI42" s="98" t="str">
        <f t="shared" si="36"/>
        <v>ー</v>
      </c>
      <c r="BJ42" s="100" t="str">
        <f t="shared" si="12"/>
        <v>テクニック</v>
      </c>
      <c r="BK42" s="98">
        <f t="shared" si="26"/>
      </c>
      <c r="BL42" s="98" t="e">
        <f t="shared" si="27"/>
        <v>#VALUE!</v>
      </c>
      <c r="BM42" s="101">
        <f t="shared" si="28"/>
      </c>
      <c r="BN42" s="102"/>
      <c r="BO42" s="80"/>
      <c r="BP42" s="65"/>
      <c r="BQ42" s="65"/>
      <c r="BR42" s="81"/>
      <c r="BS42" s="82"/>
      <c r="BT42" s="82"/>
      <c r="BU42" s="82"/>
      <c r="BV42" s="236"/>
      <c r="BW42" s="237"/>
      <c r="BX42" s="82"/>
      <c r="BY42" s="82"/>
      <c r="BZ42" s="82"/>
      <c r="CA42" s="82"/>
      <c r="CB42" s="82"/>
      <c r="CC42" s="82"/>
      <c r="CD42" s="82"/>
      <c r="CE42" s="82"/>
    </row>
    <row r="43" spans="2:83" ht="13.5">
      <c r="B43" s="27">
        <f t="shared" si="2"/>
      </c>
      <c r="C43" s="27">
        <f t="shared" si="13"/>
      </c>
      <c r="D43" s="97">
        <f t="shared" si="14"/>
      </c>
      <c r="E43" s="178">
        <f t="shared" si="15"/>
      </c>
      <c r="F43" s="98">
        <f t="shared" si="3"/>
      </c>
      <c r="G43" s="98">
        <f t="shared" si="4"/>
        <v>0</v>
      </c>
      <c r="H43" s="98">
        <f t="shared" si="29"/>
        <v>0</v>
      </c>
      <c r="I43" s="98">
        <f t="shared" si="16"/>
      </c>
      <c r="J43" s="99">
        <f t="shared" si="5"/>
        <v>0</v>
      </c>
      <c r="K43" s="99" t="str">
        <f t="shared" si="17"/>
        <v>ー</v>
      </c>
      <c r="L43" s="99" t="str">
        <f t="shared" si="18"/>
        <v>ー</v>
      </c>
      <c r="M43" s="98" t="str">
        <f t="shared" si="30"/>
        <v>ー</v>
      </c>
      <c r="N43" s="100" t="str">
        <f t="shared" si="6"/>
        <v>テクニック</v>
      </c>
      <c r="O43" s="98">
        <f t="shared" si="7"/>
      </c>
      <c r="P43" s="98" t="e">
        <f t="shared" si="8"/>
        <v>#VALUE!</v>
      </c>
      <c r="Q43" s="101">
        <f t="shared" si="31"/>
      </c>
      <c r="R43" s="102"/>
      <c r="S43" s="107">
        <v>5</v>
      </c>
      <c r="T43" s="217"/>
      <c r="U43" s="218"/>
      <c r="V43" s="218"/>
      <c r="W43" s="218"/>
      <c r="X43" s="219"/>
      <c r="Y43" s="220"/>
      <c r="Z43" s="221"/>
      <c r="AA43" s="105"/>
      <c r="AB43" s="222"/>
      <c r="AC43" s="223"/>
      <c r="AD43" s="105">
        <f t="shared" si="32"/>
      </c>
      <c r="AE43" s="446"/>
      <c r="AF43" s="447"/>
      <c r="AG43" s="42">
        <f t="shared" si="9"/>
      </c>
      <c r="AH43" s="107">
        <v>29</v>
      </c>
      <c r="AI43" s="217"/>
      <c r="AJ43" s="218"/>
      <c r="AK43" s="218"/>
      <c r="AL43" s="218"/>
      <c r="AM43" s="219"/>
      <c r="AN43" s="220"/>
      <c r="AO43" s="221"/>
      <c r="AP43" s="105"/>
      <c r="AQ43" s="222"/>
      <c r="AR43" s="223"/>
      <c r="AS43" s="105">
        <f t="shared" si="19"/>
      </c>
      <c r="AT43" s="224"/>
      <c r="AU43" s="225"/>
      <c r="AV43" s="46">
        <f t="shared" si="10"/>
      </c>
      <c r="AW43" s="35"/>
      <c r="AX43" s="97">
        <f t="shared" si="33"/>
      </c>
      <c r="AY43" s="27">
        <f t="shared" si="20"/>
      </c>
      <c r="AZ43" s="97">
        <f t="shared" si="21"/>
      </c>
      <c r="BA43" s="178">
        <f t="shared" si="34"/>
      </c>
      <c r="BB43" s="98">
        <f>AS43</f>
      </c>
      <c r="BC43" s="98">
        <f t="shared" si="11"/>
        <v>0</v>
      </c>
      <c r="BD43" s="98">
        <f t="shared" si="35"/>
        <v>0</v>
      </c>
      <c r="BE43" s="98">
        <f aca="true" t="shared" si="37" ref="BE43:BE63">IF(BD43=LEN(AN43),ASC(RIGHT(AN43,BC43)),ASC(LEFT(RIGHT(AN43,BC43),LEN(RIGHT(AN43,BC43))-BD43)))</f>
      </c>
      <c r="BF43" s="99">
        <f t="shared" si="23"/>
        <v>0</v>
      </c>
      <c r="BG43" s="99" t="str">
        <f t="shared" si="24"/>
        <v>ー</v>
      </c>
      <c r="BH43" s="99" t="str">
        <f t="shared" si="25"/>
        <v>ー</v>
      </c>
      <c r="BI43" s="98" t="str">
        <f t="shared" si="36"/>
        <v>ー</v>
      </c>
      <c r="BJ43" s="100" t="str">
        <f t="shared" si="12"/>
        <v>テクニック</v>
      </c>
      <c r="BK43" s="98">
        <f t="shared" si="26"/>
      </c>
      <c r="BL43" s="98" t="e">
        <f t="shared" si="27"/>
        <v>#VALUE!</v>
      </c>
      <c r="BM43" s="101">
        <f t="shared" si="28"/>
      </c>
      <c r="BN43" s="102"/>
      <c r="BO43" s="108" t="s">
        <v>152</v>
      </c>
      <c r="BP43" s="108" t="s">
        <v>153</v>
      </c>
      <c r="BQ43" s="108" t="s">
        <v>154</v>
      </c>
      <c r="BR43" s="108">
        <v>5</v>
      </c>
      <c r="BS43" s="108">
        <v>6</v>
      </c>
      <c r="BT43" s="108">
        <v>7</v>
      </c>
      <c r="BU43" s="108">
        <v>8</v>
      </c>
      <c r="BV43" s="108">
        <v>9</v>
      </c>
      <c r="BW43" s="108">
        <v>10</v>
      </c>
      <c r="BX43" s="108">
        <v>11</v>
      </c>
      <c r="BY43" s="108">
        <v>12</v>
      </c>
      <c r="BZ43" s="108" t="s">
        <v>155</v>
      </c>
      <c r="CA43" s="108">
        <v>15</v>
      </c>
      <c r="CB43" s="108">
        <v>16</v>
      </c>
      <c r="CC43" s="108" t="s">
        <v>206</v>
      </c>
      <c r="CD43" s="108" t="s">
        <v>143</v>
      </c>
      <c r="CE43" s="108" t="s">
        <v>144</v>
      </c>
    </row>
    <row r="44" spans="2:83" ht="13.5">
      <c r="B44" s="27">
        <f t="shared" si="2"/>
      </c>
      <c r="C44" s="27">
        <f t="shared" si="13"/>
      </c>
      <c r="D44" s="97">
        <f t="shared" si="14"/>
      </c>
      <c r="E44" s="178">
        <f t="shared" si="15"/>
      </c>
      <c r="F44" s="98">
        <f t="shared" si="3"/>
      </c>
      <c r="G44" s="98">
        <f>IF(ISERROR(SEARCH(" ",ASC(Y44)))=TRUE,LEN(Y44),LEN(Y44)-SEARCH(" ",ASC(Y44)))</f>
        <v>0</v>
      </c>
      <c r="H44" s="98">
        <f t="shared" si="29"/>
        <v>0</v>
      </c>
      <c r="I44" s="98">
        <f>IF(H44=LEN(Y44),ASC(RIGHT(Y44,G44)),ASC(LEFT(RIGHT(Y44,G44),LEN(RIGHT(Y44,G44))-H44)))</f>
      </c>
      <c r="J44" s="99">
        <f>IF(LEN(Y44)=H44,0,RIGHT(Y44,H44))</f>
        <v>0</v>
      </c>
      <c r="K44" s="99" t="str">
        <f t="shared" si="17"/>
        <v>ー</v>
      </c>
      <c r="L44" s="99" t="str">
        <f t="shared" si="18"/>
        <v>ー</v>
      </c>
      <c r="M44" s="98" t="str">
        <f>IF(OR(K44="E",K44="ー"),IF(L44="E","E",L44),K44)</f>
        <v>ー</v>
      </c>
      <c r="N44" s="100" t="str">
        <f>IF(LEFT(Y44,2)="体力",$V$7,IF(LEFT(Y44,2)="敏捷",$V$9,IF(LEFT(Y44,2)="知力",$V$11,IF(LEFT(Y44,2)="生命",$V$13,IF(LEFT(Y44,2)="意志",$V$17,IF(LEFT(Y44,2)="知覚",$V$19,"テクニック"))))))</f>
        <v>テクニック</v>
      </c>
      <c r="O44" s="98">
        <f t="shared" si="7"/>
      </c>
      <c r="P44" s="98" t="e">
        <f t="shared" si="8"/>
        <v>#VALUE!</v>
      </c>
      <c r="Q44" s="101">
        <f t="shared" si="31"/>
      </c>
      <c r="R44" s="102"/>
      <c r="S44" s="107">
        <v>6</v>
      </c>
      <c r="T44" s="217"/>
      <c r="U44" s="218"/>
      <c r="V44" s="218"/>
      <c r="W44" s="218"/>
      <c r="X44" s="219"/>
      <c r="Y44" s="220"/>
      <c r="Z44" s="221"/>
      <c r="AA44" s="105"/>
      <c r="AB44" s="222"/>
      <c r="AC44" s="223"/>
      <c r="AD44" s="105">
        <f>IF(AB44="","",IF(N44="テクニック",M44+AB44,N44+AB44))</f>
      </c>
      <c r="AE44" s="446"/>
      <c r="AF44" s="447"/>
      <c r="AG44" s="42">
        <f t="shared" si="9"/>
      </c>
      <c r="AH44" s="107">
        <v>30</v>
      </c>
      <c r="AI44" s="217"/>
      <c r="AJ44" s="226"/>
      <c r="AK44" s="226"/>
      <c r="AL44" s="226"/>
      <c r="AM44" s="227"/>
      <c r="AN44" s="220"/>
      <c r="AO44" s="221"/>
      <c r="AP44" s="105"/>
      <c r="AQ44" s="222"/>
      <c r="AR44" s="228"/>
      <c r="AS44" s="105">
        <f>IF(AQ44="","",IF(BJ44="テクニック",BI44+AQ44,BJ44+AQ44))</f>
      </c>
      <c r="AT44" s="224"/>
      <c r="AU44" s="225"/>
      <c r="AV44" s="46">
        <f t="shared" si="10"/>
      </c>
      <c r="AW44" s="35"/>
      <c r="AX44" s="97">
        <f t="shared" si="33"/>
      </c>
      <c r="AY44" s="27">
        <f t="shared" si="20"/>
      </c>
      <c r="AZ44" s="97">
        <f t="shared" si="21"/>
      </c>
      <c r="BA44" s="178">
        <f t="shared" si="34"/>
      </c>
      <c r="BB44" s="98">
        <f t="shared" si="22"/>
      </c>
      <c r="BC44" s="98">
        <f t="shared" si="11"/>
        <v>0</v>
      </c>
      <c r="BD44" s="98">
        <f t="shared" si="35"/>
        <v>0</v>
      </c>
      <c r="BE44" s="98">
        <f t="shared" si="37"/>
      </c>
      <c r="BF44" s="99">
        <f t="shared" si="23"/>
        <v>0</v>
      </c>
      <c r="BG44" s="99" t="str">
        <f t="shared" si="24"/>
        <v>ー</v>
      </c>
      <c r="BH44" s="99" t="str">
        <f t="shared" si="25"/>
        <v>ー</v>
      </c>
      <c r="BI44" s="98" t="str">
        <f t="shared" si="36"/>
        <v>ー</v>
      </c>
      <c r="BJ44" s="100" t="str">
        <f t="shared" si="12"/>
        <v>テクニック</v>
      </c>
      <c r="BK44" s="98">
        <f t="shared" si="26"/>
      </c>
      <c r="BL44" s="98" t="e">
        <f t="shared" si="27"/>
        <v>#VALUE!</v>
      </c>
      <c r="BM44" s="101">
        <f t="shared" si="28"/>
      </c>
      <c r="BN44" s="102"/>
      <c r="BO44" s="109" t="s">
        <v>156</v>
      </c>
      <c r="BP44" s="109" t="s">
        <v>157</v>
      </c>
      <c r="BQ44" s="109" t="s">
        <v>158</v>
      </c>
      <c r="BR44" s="109" t="s">
        <v>159</v>
      </c>
      <c r="BS44" s="109" t="s">
        <v>160</v>
      </c>
      <c r="BT44" s="109" t="s">
        <v>161</v>
      </c>
      <c r="BU44" s="109" t="s">
        <v>162</v>
      </c>
      <c r="BV44" s="109" t="s">
        <v>163</v>
      </c>
      <c r="BW44" s="109" t="s">
        <v>164</v>
      </c>
      <c r="BX44" s="109" t="s">
        <v>207</v>
      </c>
      <c r="BY44" s="109" t="s">
        <v>165</v>
      </c>
      <c r="BZ44" s="109" t="s">
        <v>166</v>
      </c>
      <c r="CA44" s="109" t="s">
        <v>167</v>
      </c>
      <c r="CB44" s="109" t="s">
        <v>168</v>
      </c>
      <c r="CC44" s="109" t="s">
        <v>169</v>
      </c>
      <c r="CD44" s="109"/>
      <c r="CE44" s="109"/>
    </row>
    <row r="45" spans="2:83" ht="13.5">
      <c r="B45" s="27">
        <f t="shared" si="2"/>
      </c>
      <c r="C45" s="27">
        <f t="shared" si="13"/>
      </c>
      <c r="D45" s="97">
        <f t="shared" si="14"/>
      </c>
      <c r="E45" s="178">
        <f t="shared" si="15"/>
      </c>
      <c r="F45" s="98">
        <f t="shared" si="3"/>
      </c>
      <c r="G45" s="98">
        <f t="shared" si="4"/>
        <v>0</v>
      </c>
      <c r="H45" s="98">
        <f t="shared" si="29"/>
        <v>0</v>
      </c>
      <c r="I45" s="98">
        <f t="shared" si="16"/>
      </c>
      <c r="J45" s="99">
        <f t="shared" si="5"/>
        <v>0</v>
      </c>
      <c r="K45" s="99" t="str">
        <f t="shared" si="17"/>
        <v>ー</v>
      </c>
      <c r="L45" s="99" t="str">
        <f t="shared" si="18"/>
        <v>ー</v>
      </c>
      <c r="M45" s="98" t="str">
        <f t="shared" si="30"/>
        <v>ー</v>
      </c>
      <c r="N45" s="100" t="str">
        <f t="shared" si="6"/>
        <v>テクニック</v>
      </c>
      <c r="O45" s="98">
        <f t="shared" si="7"/>
      </c>
      <c r="P45" s="98" t="e">
        <f t="shared" si="8"/>
        <v>#VALUE!</v>
      </c>
      <c r="Q45" s="101">
        <f t="shared" si="31"/>
      </c>
      <c r="R45" s="102"/>
      <c r="S45" s="107">
        <v>7</v>
      </c>
      <c r="T45" s="217"/>
      <c r="U45" s="218"/>
      <c r="V45" s="218"/>
      <c r="W45" s="218"/>
      <c r="X45" s="219"/>
      <c r="Y45" s="220"/>
      <c r="Z45" s="221"/>
      <c r="AA45" s="105"/>
      <c r="AB45" s="222"/>
      <c r="AC45" s="223"/>
      <c r="AD45" s="105">
        <f>IF(AB45="","",IF(N45="テクニック",M45+AB45,N45+AB45))</f>
      </c>
      <c r="AE45" s="446"/>
      <c r="AF45" s="447"/>
      <c r="AG45" s="42">
        <f t="shared" si="9"/>
      </c>
      <c r="AH45" s="107">
        <v>31</v>
      </c>
      <c r="AI45" s="217"/>
      <c r="AJ45" s="226"/>
      <c r="AK45" s="226"/>
      <c r="AL45" s="226"/>
      <c r="AM45" s="227"/>
      <c r="AN45" s="220"/>
      <c r="AO45" s="221"/>
      <c r="AP45" s="105"/>
      <c r="AQ45" s="222"/>
      <c r="AR45" s="228"/>
      <c r="AS45" s="105">
        <f t="shared" si="19"/>
      </c>
      <c r="AT45" s="224"/>
      <c r="AU45" s="225"/>
      <c r="AV45" s="46">
        <f t="shared" si="10"/>
      </c>
      <c r="AW45" s="35"/>
      <c r="AX45" s="97">
        <f t="shared" si="33"/>
      </c>
      <c r="AY45" s="27">
        <f t="shared" si="20"/>
      </c>
      <c r="AZ45" s="97">
        <f t="shared" si="21"/>
      </c>
      <c r="BA45" s="178">
        <f t="shared" si="34"/>
      </c>
      <c r="BB45" s="98">
        <f t="shared" si="22"/>
      </c>
      <c r="BC45" s="98">
        <f t="shared" si="11"/>
        <v>0</v>
      </c>
      <c r="BD45" s="98">
        <f t="shared" si="35"/>
        <v>0</v>
      </c>
      <c r="BE45" s="98">
        <f t="shared" si="37"/>
      </c>
      <c r="BF45" s="99">
        <f t="shared" si="23"/>
        <v>0</v>
      </c>
      <c r="BG45" s="99" t="str">
        <f t="shared" si="24"/>
        <v>ー</v>
      </c>
      <c r="BH45" s="99" t="str">
        <f t="shared" si="25"/>
        <v>ー</v>
      </c>
      <c r="BI45" s="98" t="str">
        <f t="shared" si="36"/>
        <v>ー</v>
      </c>
      <c r="BJ45" s="100" t="str">
        <f t="shared" si="12"/>
        <v>テクニック</v>
      </c>
      <c r="BK45" s="98">
        <f t="shared" si="26"/>
      </c>
      <c r="BL45" s="98" t="e">
        <f t="shared" si="27"/>
        <v>#VALUE!</v>
      </c>
      <c r="BM45" s="101">
        <f t="shared" si="28"/>
      </c>
      <c r="BN45" s="102"/>
      <c r="BO45" s="95" t="s">
        <v>208</v>
      </c>
      <c r="BP45" s="179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3"/>
      <c r="CD45" s="95"/>
      <c r="CE45" s="95"/>
    </row>
    <row r="46" spans="2:83" ht="13.5">
      <c r="B46" s="27">
        <f t="shared" si="2"/>
      </c>
      <c r="C46" s="27">
        <f t="shared" si="13"/>
      </c>
      <c r="D46" s="97">
        <f t="shared" si="14"/>
      </c>
      <c r="E46" s="178">
        <f t="shared" si="15"/>
      </c>
      <c r="F46" s="98">
        <f t="shared" si="3"/>
      </c>
      <c r="G46" s="98">
        <f t="shared" si="4"/>
        <v>0</v>
      </c>
      <c r="H46" s="98">
        <f t="shared" si="29"/>
        <v>0</v>
      </c>
      <c r="I46" s="98">
        <f t="shared" si="16"/>
      </c>
      <c r="J46" s="99">
        <f t="shared" si="5"/>
        <v>0</v>
      </c>
      <c r="K46" s="99" t="str">
        <f t="shared" si="17"/>
        <v>ー</v>
      </c>
      <c r="L46" s="99" t="str">
        <f t="shared" si="18"/>
        <v>ー</v>
      </c>
      <c r="M46" s="98" t="str">
        <f t="shared" si="30"/>
        <v>ー</v>
      </c>
      <c r="N46" s="100" t="str">
        <f t="shared" si="6"/>
        <v>テクニック</v>
      </c>
      <c r="O46" s="98">
        <f t="shared" si="7"/>
      </c>
      <c r="P46" s="98" t="e">
        <f t="shared" si="8"/>
        <v>#VALUE!</v>
      </c>
      <c r="Q46" s="101">
        <f>IF(AA46="並",AB46,IF(AND(AA46="難",AB46=0),0,IF(AA46="難",AB46+1,"")))</f>
      </c>
      <c r="R46" s="102"/>
      <c r="S46" s="107">
        <v>8</v>
      </c>
      <c r="T46" s="217"/>
      <c r="U46" s="218"/>
      <c r="V46" s="218"/>
      <c r="W46" s="218"/>
      <c r="X46" s="219"/>
      <c r="Y46" s="220"/>
      <c r="Z46" s="221"/>
      <c r="AA46" s="105"/>
      <c r="AB46" s="222"/>
      <c r="AC46" s="223"/>
      <c r="AD46" s="105">
        <f t="shared" si="32"/>
      </c>
      <c r="AE46" s="446"/>
      <c r="AF46" s="447"/>
      <c r="AG46" s="42">
        <f t="shared" si="9"/>
      </c>
      <c r="AH46" s="107">
        <v>32</v>
      </c>
      <c r="AI46" s="217"/>
      <c r="AJ46" s="226"/>
      <c r="AK46" s="226"/>
      <c r="AL46" s="226"/>
      <c r="AM46" s="227"/>
      <c r="AN46" s="220"/>
      <c r="AO46" s="221"/>
      <c r="AP46" s="105"/>
      <c r="AQ46" s="222"/>
      <c r="AR46" s="228"/>
      <c r="AS46" s="105">
        <f t="shared" si="19"/>
      </c>
      <c r="AT46" s="224"/>
      <c r="AU46" s="225"/>
      <c r="AV46" s="46">
        <f aca="true" t="shared" si="38" ref="AV46:AV62">IF(BJ46="テクニック",BM46,IF(OR(AS46="",AP46=""),"",BK46-IF(ISERROR(BL46)=TRUE,0,BL46)))</f>
      </c>
      <c r="AW46" s="35"/>
      <c r="AX46" s="97">
        <f t="shared" si="33"/>
      </c>
      <c r="AY46" s="27">
        <f t="shared" si="20"/>
      </c>
      <c r="AZ46" s="97">
        <f t="shared" si="21"/>
      </c>
      <c r="BA46" s="178">
        <f t="shared" si="34"/>
      </c>
      <c r="BB46" s="98">
        <f t="shared" si="22"/>
      </c>
      <c r="BC46" s="98">
        <f t="shared" si="11"/>
        <v>0</v>
      </c>
      <c r="BD46" s="98">
        <f t="shared" si="35"/>
        <v>0</v>
      </c>
      <c r="BE46" s="98">
        <f t="shared" si="37"/>
      </c>
      <c r="BF46" s="99">
        <f t="shared" si="23"/>
        <v>0</v>
      </c>
      <c r="BG46" s="99" t="str">
        <f t="shared" si="24"/>
        <v>ー</v>
      </c>
      <c r="BH46" s="99" t="str">
        <f t="shared" si="25"/>
        <v>ー</v>
      </c>
      <c r="BI46" s="98" t="str">
        <f t="shared" si="36"/>
        <v>ー</v>
      </c>
      <c r="BJ46" s="100" t="str">
        <f t="shared" si="12"/>
        <v>テクニック</v>
      </c>
      <c r="BK46" s="98">
        <f t="shared" si="26"/>
      </c>
      <c r="BL46" s="98" t="e">
        <f t="shared" si="27"/>
        <v>#VALUE!</v>
      </c>
      <c r="BM46" s="101">
        <f t="shared" si="28"/>
      </c>
      <c r="BN46" s="102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</row>
    <row r="47" spans="2:83" ht="13.5">
      <c r="B47" s="27">
        <f t="shared" si="2"/>
      </c>
      <c r="C47" s="27">
        <f t="shared" si="13"/>
      </c>
      <c r="D47" s="97">
        <f t="shared" si="14"/>
      </c>
      <c r="E47" s="178">
        <f t="shared" si="15"/>
      </c>
      <c r="F47" s="98">
        <f t="shared" si="3"/>
      </c>
      <c r="G47" s="98">
        <f t="shared" si="4"/>
        <v>0</v>
      </c>
      <c r="H47" s="98">
        <f t="shared" si="29"/>
        <v>0</v>
      </c>
      <c r="I47" s="98">
        <f t="shared" si="16"/>
      </c>
      <c r="J47" s="99">
        <f t="shared" si="5"/>
        <v>0</v>
      </c>
      <c r="K47" s="99" t="str">
        <f t="shared" si="17"/>
        <v>ー</v>
      </c>
      <c r="L47" s="99" t="str">
        <f t="shared" si="18"/>
        <v>ー</v>
      </c>
      <c r="M47" s="98" t="str">
        <f t="shared" si="30"/>
        <v>ー</v>
      </c>
      <c r="N47" s="100" t="str">
        <f t="shared" si="6"/>
        <v>テクニック</v>
      </c>
      <c r="O47" s="98">
        <f t="shared" si="7"/>
      </c>
      <c r="P47" s="98" t="e">
        <f t="shared" si="8"/>
        <v>#VALUE!</v>
      </c>
      <c r="Q47" s="101">
        <f t="shared" si="31"/>
      </c>
      <c r="R47" s="102"/>
      <c r="S47" s="107">
        <v>9</v>
      </c>
      <c r="T47" s="217"/>
      <c r="U47" s="218"/>
      <c r="V47" s="218"/>
      <c r="W47" s="218"/>
      <c r="X47" s="219"/>
      <c r="Y47" s="220"/>
      <c r="Z47" s="221"/>
      <c r="AA47" s="105"/>
      <c r="AB47" s="222"/>
      <c r="AC47" s="223"/>
      <c r="AD47" s="105">
        <f t="shared" si="32"/>
      </c>
      <c r="AE47" s="446"/>
      <c r="AF47" s="447"/>
      <c r="AG47" s="42">
        <f t="shared" si="9"/>
      </c>
      <c r="AH47" s="107">
        <v>33</v>
      </c>
      <c r="AI47" s="217"/>
      <c r="AJ47" s="226"/>
      <c r="AK47" s="226"/>
      <c r="AL47" s="226"/>
      <c r="AM47" s="227"/>
      <c r="AN47" s="220"/>
      <c r="AO47" s="221"/>
      <c r="AP47" s="105"/>
      <c r="AQ47" s="222"/>
      <c r="AR47" s="228"/>
      <c r="AS47" s="105">
        <f t="shared" si="19"/>
      </c>
      <c r="AT47" s="224"/>
      <c r="AU47" s="225"/>
      <c r="AV47" s="46">
        <f t="shared" si="38"/>
      </c>
      <c r="AW47" s="35"/>
      <c r="AX47" s="97">
        <f t="shared" si="33"/>
      </c>
      <c r="AY47" s="27">
        <f t="shared" si="20"/>
      </c>
      <c r="AZ47" s="97">
        <f t="shared" si="21"/>
      </c>
      <c r="BA47" s="178">
        <f t="shared" si="34"/>
      </c>
      <c r="BB47" s="98">
        <f t="shared" si="22"/>
      </c>
      <c r="BC47" s="98">
        <f t="shared" si="11"/>
        <v>0</v>
      </c>
      <c r="BD47" s="98">
        <f t="shared" si="35"/>
        <v>0</v>
      </c>
      <c r="BE47" s="98">
        <f t="shared" si="37"/>
      </c>
      <c r="BF47" s="99">
        <f t="shared" si="23"/>
        <v>0</v>
      </c>
      <c r="BG47" s="99" t="str">
        <f t="shared" si="24"/>
        <v>ー</v>
      </c>
      <c r="BH47" s="99" t="str">
        <f t="shared" si="25"/>
        <v>ー</v>
      </c>
      <c r="BI47" s="98" t="str">
        <f t="shared" si="36"/>
        <v>ー</v>
      </c>
      <c r="BJ47" s="100" t="str">
        <f t="shared" si="12"/>
        <v>テクニック</v>
      </c>
      <c r="BK47" s="98">
        <f t="shared" si="26"/>
      </c>
      <c r="BL47" s="98" t="e">
        <f t="shared" si="27"/>
        <v>#VALUE!</v>
      </c>
      <c r="BM47" s="101">
        <f t="shared" si="28"/>
      </c>
      <c r="BN47" s="102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</row>
    <row r="48" spans="2:83" ht="13.5">
      <c r="B48" s="27">
        <f t="shared" si="2"/>
      </c>
      <c r="C48" s="27">
        <f t="shared" si="13"/>
      </c>
      <c r="D48" s="97">
        <f t="shared" si="14"/>
      </c>
      <c r="E48" s="178">
        <f t="shared" si="15"/>
      </c>
      <c r="F48" s="98">
        <f t="shared" si="3"/>
      </c>
      <c r="G48" s="98">
        <f t="shared" si="4"/>
        <v>0</v>
      </c>
      <c r="H48" s="98">
        <f t="shared" si="29"/>
        <v>0</v>
      </c>
      <c r="I48" s="98">
        <f t="shared" si="16"/>
      </c>
      <c r="J48" s="99">
        <f t="shared" si="5"/>
        <v>0</v>
      </c>
      <c r="K48" s="99" t="str">
        <f t="shared" si="17"/>
        <v>ー</v>
      </c>
      <c r="L48" s="99" t="str">
        <f t="shared" si="18"/>
        <v>ー</v>
      </c>
      <c r="M48" s="98" t="str">
        <f t="shared" si="30"/>
        <v>ー</v>
      </c>
      <c r="N48" s="100" t="str">
        <f t="shared" si="6"/>
        <v>テクニック</v>
      </c>
      <c r="O48" s="98">
        <f t="shared" si="7"/>
      </c>
      <c r="P48" s="98" t="e">
        <f t="shared" si="8"/>
        <v>#VALUE!</v>
      </c>
      <c r="Q48" s="101">
        <f t="shared" si="31"/>
      </c>
      <c r="R48" s="102"/>
      <c r="S48" s="107">
        <v>10</v>
      </c>
      <c r="T48" s="217"/>
      <c r="U48" s="218"/>
      <c r="V48" s="218"/>
      <c r="W48" s="218"/>
      <c r="X48" s="219"/>
      <c r="Y48" s="220"/>
      <c r="Z48" s="221"/>
      <c r="AA48" s="105"/>
      <c r="AB48" s="222"/>
      <c r="AC48" s="223"/>
      <c r="AD48" s="105">
        <f t="shared" si="32"/>
      </c>
      <c r="AE48" s="446"/>
      <c r="AF48" s="447"/>
      <c r="AG48" s="42">
        <f t="shared" si="9"/>
      </c>
      <c r="AH48" s="107">
        <v>34</v>
      </c>
      <c r="AI48" s="217"/>
      <c r="AJ48" s="226"/>
      <c r="AK48" s="226"/>
      <c r="AL48" s="226"/>
      <c r="AM48" s="227"/>
      <c r="AN48" s="220"/>
      <c r="AO48" s="221"/>
      <c r="AP48" s="105"/>
      <c r="AQ48" s="222"/>
      <c r="AR48" s="228"/>
      <c r="AS48" s="105">
        <f t="shared" si="19"/>
      </c>
      <c r="AT48" s="224"/>
      <c r="AU48" s="225"/>
      <c r="AV48" s="46">
        <f t="shared" si="38"/>
      </c>
      <c r="AW48" s="35"/>
      <c r="AX48" s="97">
        <f t="shared" si="33"/>
      </c>
      <c r="AY48" s="27">
        <f t="shared" si="20"/>
      </c>
      <c r="AZ48" s="97">
        <f t="shared" si="21"/>
      </c>
      <c r="BA48" s="178">
        <f t="shared" si="34"/>
      </c>
      <c r="BB48" s="98">
        <f t="shared" si="22"/>
      </c>
      <c r="BC48" s="98">
        <f t="shared" si="11"/>
        <v>0</v>
      </c>
      <c r="BD48" s="98">
        <f t="shared" si="35"/>
        <v>0</v>
      </c>
      <c r="BE48" s="98">
        <f t="shared" si="37"/>
      </c>
      <c r="BF48" s="99">
        <f t="shared" si="23"/>
        <v>0</v>
      </c>
      <c r="BG48" s="99" t="str">
        <f t="shared" si="24"/>
        <v>ー</v>
      </c>
      <c r="BH48" s="99" t="str">
        <f t="shared" si="25"/>
        <v>ー</v>
      </c>
      <c r="BI48" s="98" t="str">
        <f t="shared" si="36"/>
        <v>ー</v>
      </c>
      <c r="BJ48" s="100" t="str">
        <f t="shared" si="12"/>
        <v>テクニック</v>
      </c>
      <c r="BK48" s="98">
        <f t="shared" si="26"/>
      </c>
      <c r="BL48" s="98" t="e">
        <f t="shared" si="27"/>
        <v>#VALUE!</v>
      </c>
      <c r="BM48" s="101">
        <f t="shared" si="28"/>
      </c>
      <c r="BN48" s="102"/>
      <c r="BO48" s="181" t="s">
        <v>129</v>
      </c>
      <c r="BP48" s="181">
        <f>SUM($BP45,BP46:BP47)</f>
        <v>0</v>
      </c>
      <c r="BQ48" s="181">
        <f>SUM($BQ45,BQ46:BQ47)</f>
        <v>0</v>
      </c>
      <c r="BR48" s="181">
        <f aca="true" t="shared" si="39" ref="BR48:CC48">SUM($BQ45,BR46:BR47)</f>
        <v>0</v>
      </c>
      <c r="BS48" s="181">
        <f t="shared" si="39"/>
        <v>0</v>
      </c>
      <c r="BT48" s="181">
        <f t="shared" si="39"/>
        <v>0</v>
      </c>
      <c r="BU48" s="181">
        <f t="shared" si="39"/>
        <v>0</v>
      </c>
      <c r="BV48" s="181">
        <f t="shared" si="39"/>
        <v>0</v>
      </c>
      <c r="BW48" s="181">
        <f t="shared" si="39"/>
        <v>0</v>
      </c>
      <c r="BX48" s="181">
        <f t="shared" si="39"/>
        <v>0</v>
      </c>
      <c r="BY48" s="181">
        <f t="shared" si="39"/>
        <v>0</v>
      </c>
      <c r="BZ48" s="181">
        <f t="shared" si="39"/>
        <v>0</v>
      </c>
      <c r="CA48" s="181">
        <f t="shared" si="39"/>
        <v>0</v>
      </c>
      <c r="CB48" s="181">
        <f t="shared" si="39"/>
        <v>0</v>
      </c>
      <c r="CC48" s="181">
        <f t="shared" si="39"/>
        <v>0</v>
      </c>
      <c r="CD48" s="181" t="s">
        <v>116</v>
      </c>
      <c r="CE48" s="181" t="s">
        <v>116</v>
      </c>
    </row>
    <row r="49" spans="2:83" ht="13.5">
      <c r="B49" s="27">
        <f t="shared" si="2"/>
      </c>
      <c r="C49" s="27">
        <f t="shared" si="13"/>
      </c>
      <c r="D49" s="97">
        <f t="shared" si="14"/>
      </c>
      <c r="E49" s="178">
        <f t="shared" si="15"/>
      </c>
      <c r="F49" s="98">
        <f t="shared" si="3"/>
      </c>
      <c r="G49" s="98">
        <f t="shared" si="4"/>
        <v>0</v>
      </c>
      <c r="H49" s="98">
        <f t="shared" si="29"/>
        <v>0</v>
      </c>
      <c r="I49" s="98">
        <f t="shared" si="16"/>
      </c>
      <c r="J49" s="99">
        <f t="shared" si="5"/>
        <v>0</v>
      </c>
      <c r="K49" s="99" t="str">
        <f t="shared" si="17"/>
        <v>ー</v>
      </c>
      <c r="L49" s="99" t="str">
        <f t="shared" si="18"/>
        <v>ー</v>
      </c>
      <c r="M49" s="98" t="str">
        <f t="shared" si="30"/>
        <v>ー</v>
      </c>
      <c r="N49" s="100" t="str">
        <f t="shared" si="6"/>
        <v>テクニック</v>
      </c>
      <c r="O49" s="98">
        <f t="shared" si="7"/>
      </c>
      <c r="P49" s="98" t="e">
        <f t="shared" si="8"/>
        <v>#VALUE!</v>
      </c>
      <c r="Q49" s="101">
        <f t="shared" si="31"/>
      </c>
      <c r="R49" s="102"/>
      <c r="S49" s="107">
        <v>11</v>
      </c>
      <c r="T49" s="217"/>
      <c r="U49" s="218"/>
      <c r="V49" s="218"/>
      <c r="W49" s="218"/>
      <c r="X49" s="219"/>
      <c r="Y49" s="220"/>
      <c r="Z49" s="221"/>
      <c r="AA49" s="105"/>
      <c r="AB49" s="222"/>
      <c r="AC49" s="223"/>
      <c r="AD49" s="105">
        <f t="shared" si="32"/>
      </c>
      <c r="AE49" s="446"/>
      <c r="AF49" s="447"/>
      <c r="AG49" s="42">
        <f t="shared" si="9"/>
      </c>
      <c r="AH49" s="107">
        <v>35</v>
      </c>
      <c r="AI49" s="217"/>
      <c r="AJ49" s="226"/>
      <c r="AK49" s="226"/>
      <c r="AL49" s="226"/>
      <c r="AM49" s="227"/>
      <c r="AN49" s="220"/>
      <c r="AO49" s="221"/>
      <c r="AP49" s="105"/>
      <c r="AQ49" s="222"/>
      <c r="AR49" s="228"/>
      <c r="AS49" s="105">
        <f t="shared" si="19"/>
      </c>
      <c r="AT49" s="224"/>
      <c r="AU49" s="225"/>
      <c r="AV49" s="46">
        <f t="shared" si="38"/>
      </c>
      <c r="AW49" s="35"/>
      <c r="AX49" s="97">
        <f t="shared" si="33"/>
      </c>
      <c r="AY49" s="27">
        <f t="shared" si="20"/>
      </c>
      <c r="AZ49" s="97">
        <f t="shared" si="21"/>
      </c>
      <c r="BA49" s="178">
        <f t="shared" si="34"/>
      </c>
      <c r="BB49" s="98">
        <f t="shared" si="22"/>
      </c>
      <c r="BC49" s="98">
        <f t="shared" si="11"/>
        <v>0</v>
      </c>
      <c r="BD49" s="98">
        <f t="shared" si="35"/>
        <v>0</v>
      </c>
      <c r="BE49" s="98">
        <f t="shared" si="37"/>
      </c>
      <c r="BF49" s="99">
        <f t="shared" si="23"/>
        <v>0</v>
      </c>
      <c r="BG49" s="99" t="str">
        <f t="shared" si="24"/>
        <v>ー</v>
      </c>
      <c r="BH49" s="99" t="str">
        <f t="shared" si="25"/>
        <v>ー</v>
      </c>
      <c r="BI49" s="98" t="str">
        <f t="shared" si="36"/>
        <v>ー</v>
      </c>
      <c r="BJ49" s="100" t="str">
        <f t="shared" si="12"/>
        <v>テクニック</v>
      </c>
      <c r="BK49" s="98">
        <f t="shared" si="26"/>
      </c>
      <c r="BL49" s="98" t="e">
        <f t="shared" si="27"/>
        <v>#VALUE!</v>
      </c>
      <c r="BM49" s="101">
        <f t="shared" si="28"/>
      </c>
      <c r="BN49" s="102"/>
      <c r="BO49" s="110" t="s">
        <v>170</v>
      </c>
      <c r="BP49" s="111"/>
      <c r="BQ49" s="111"/>
      <c r="BR49" s="111" t="s">
        <v>171</v>
      </c>
      <c r="BS49" s="112" t="s">
        <v>172</v>
      </c>
      <c r="BT49" s="113" t="s">
        <v>173</v>
      </c>
      <c r="BU49" s="88" t="s">
        <v>174</v>
      </c>
      <c r="BV49" s="112" t="s">
        <v>175</v>
      </c>
      <c r="BW49" s="114" t="s">
        <v>176</v>
      </c>
      <c r="BX49" s="115" t="s">
        <v>177</v>
      </c>
      <c r="BY49" s="114" t="s">
        <v>178</v>
      </c>
      <c r="BZ49" s="4" t="s">
        <v>179</v>
      </c>
      <c r="CA49" s="90"/>
      <c r="CB49" s="116"/>
      <c r="CC49" s="117" t="s">
        <v>180</v>
      </c>
      <c r="CD49" s="112" t="s">
        <v>181</v>
      </c>
      <c r="CE49" s="112" t="s">
        <v>182</v>
      </c>
    </row>
    <row r="50" spans="2:83" ht="13.5">
      <c r="B50" s="27">
        <f t="shared" si="2"/>
      </c>
      <c r="C50" s="27">
        <f t="shared" si="13"/>
      </c>
      <c r="D50" s="97">
        <f t="shared" si="14"/>
      </c>
      <c r="E50" s="178">
        <f t="shared" si="15"/>
      </c>
      <c r="F50" s="98">
        <f t="shared" si="3"/>
      </c>
      <c r="G50" s="98">
        <f t="shared" si="4"/>
        <v>0</v>
      </c>
      <c r="H50" s="98">
        <f t="shared" si="29"/>
        <v>0</v>
      </c>
      <c r="I50" s="98">
        <f t="shared" si="16"/>
      </c>
      <c r="J50" s="99">
        <f t="shared" si="5"/>
        <v>0</v>
      </c>
      <c r="K50" s="99" t="str">
        <f t="shared" si="17"/>
        <v>ー</v>
      </c>
      <c r="L50" s="99" t="str">
        <f t="shared" si="18"/>
        <v>ー</v>
      </c>
      <c r="M50" s="98" t="str">
        <f t="shared" si="30"/>
        <v>ー</v>
      </c>
      <c r="N50" s="100" t="str">
        <f t="shared" si="6"/>
        <v>テクニック</v>
      </c>
      <c r="O50" s="98">
        <f t="shared" si="7"/>
      </c>
      <c r="P50" s="98" t="e">
        <f t="shared" si="8"/>
        <v>#VALUE!</v>
      </c>
      <c r="Q50" s="101">
        <f t="shared" si="31"/>
      </c>
      <c r="R50" s="102"/>
      <c r="S50" s="107">
        <v>12</v>
      </c>
      <c r="T50" s="217"/>
      <c r="U50" s="218"/>
      <c r="V50" s="218"/>
      <c r="W50" s="218"/>
      <c r="X50" s="219"/>
      <c r="Y50" s="220"/>
      <c r="Z50" s="221"/>
      <c r="AA50" s="105"/>
      <c r="AB50" s="222"/>
      <c r="AC50" s="223"/>
      <c r="AD50" s="105">
        <f t="shared" si="32"/>
      </c>
      <c r="AE50" s="446"/>
      <c r="AF50" s="447"/>
      <c r="AG50" s="42">
        <f t="shared" si="9"/>
      </c>
      <c r="AH50" s="107">
        <v>36</v>
      </c>
      <c r="AI50" s="217"/>
      <c r="AJ50" s="226"/>
      <c r="AK50" s="226"/>
      <c r="AL50" s="226"/>
      <c r="AM50" s="227"/>
      <c r="AN50" s="220"/>
      <c r="AO50" s="221"/>
      <c r="AP50" s="105"/>
      <c r="AQ50" s="222"/>
      <c r="AR50" s="228"/>
      <c r="AS50" s="105">
        <f t="shared" si="19"/>
      </c>
      <c r="AT50" s="224"/>
      <c r="AU50" s="225"/>
      <c r="AV50" s="46">
        <f t="shared" si="38"/>
      </c>
      <c r="AW50" s="35"/>
      <c r="AX50" s="97">
        <f t="shared" si="33"/>
      </c>
      <c r="AY50" s="27">
        <f t="shared" si="20"/>
      </c>
      <c r="AZ50" s="97">
        <f t="shared" si="21"/>
      </c>
      <c r="BA50" s="178">
        <f t="shared" si="34"/>
      </c>
      <c r="BB50" s="98">
        <f t="shared" si="22"/>
      </c>
      <c r="BC50" s="98">
        <f t="shared" si="11"/>
        <v>0</v>
      </c>
      <c r="BD50" s="98">
        <f t="shared" si="35"/>
        <v>0</v>
      </c>
      <c r="BE50" s="98">
        <f t="shared" si="37"/>
      </c>
      <c r="BF50" s="99">
        <f t="shared" si="23"/>
        <v>0</v>
      </c>
      <c r="BG50" s="99" t="str">
        <f t="shared" si="24"/>
        <v>ー</v>
      </c>
      <c r="BH50" s="99" t="str">
        <f t="shared" si="25"/>
        <v>ー</v>
      </c>
      <c r="BI50" s="98" t="str">
        <f t="shared" si="36"/>
        <v>ー</v>
      </c>
      <c r="BJ50" s="100" t="str">
        <f t="shared" si="12"/>
        <v>テクニック</v>
      </c>
      <c r="BK50" s="98">
        <f t="shared" si="26"/>
      </c>
      <c r="BL50" s="98" t="e">
        <f t="shared" si="27"/>
        <v>#VALUE!</v>
      </c>
      <c r="BM50" s="101">
        <f t="shared" si="28"/>
      </c>
      <c r="BN50" s="102"/>
      <c r="BO50" s="39"/>
      <c r="BP50" s="104"/>
      <c r="BQ50" s="104"/>
      <c r="BR50" s="104"/>
      <c r="BS50" s="118"/>
      <c r="BT50" s="118"/>
      <c r="BU50" s="119"/>
      <c r="BV50" s="118"/>
      <c r="BW50" s="106"/>
      <c r="BX50" s="120"/>
      <c r="BY50" s="118"/>
      <c r="BZ50" s="121"/>
      <c r="CA50" s="122"/>
      <c r="CB50" s="120"/>
      <c r="CC50" s="123"/>
      <c r="CD50" s="124"/>
      <c r="CE50" s="125"/>
    </row>
    <row r="51" spans="2:83" ht="13.5">
      <c r="B51" s="27">
        <f t="shared" si="2"/>
      </c>
      <c r="C51" s="27">
        <f t="shared" si="13"/>
      </c>
      <c r="D51" s="97">
        <f t="shared" si="14"/>
      </c>
      <c r="E51" s="178">
        <f t="shared" si="15"/>
      </c>
      <c r="F51" s="98">
        <f t="shared" si="3"/>
      </c>
      <c r="G51" s="98">
        <f t="shared" si="4"/>
        <v>0</v>
      </c>
      <c r="H51" s="98">
        <f t="shared" si="29"/>
        <v>0</v>
      </c>
      <c r="I51" s="98">
        <f t="shared" si="16"/>
      </c>
      <c r="J51" s="99">
        <f t="shared" si="5"/>
        <v>0</v>
      </c>
      <c r="K51" s="99" t="str">
        <f t="shared" si="17"/>
        <v>ー</v>
      </c>
      <c r="L51" s="99" t="str">
        <f t="shared" si="18"/>
        <v>ー</v>
      </c>
      <c r="M51" s="98" t="str">
        <f t="shared" si="30"/>
        <v>ー</v>
      </c>
      <c r="N51" s="100" t="str">
        <f t="shared" si="6"/>
        <v>テクニック</v>
      </c>
      <c r="O51" s="98">
        <f t="shared" si="7"/>
      </c>
      <c r="P51" s="98" t="e">
        <f t="shared" si="8"/>
        <v>#VALUE!</v>
      </c>
      <c r="Q51" s="101">
        <f t="shared" si="31"/>
      </c>
      <c r="R51" s="102"/>
      <c r="S51" s="107">
        <v>13</v>
      </c>
      <c r="T51" s="217"/>
      <c r="U51" s="218"/>
      <c r="V51" s="218"/>
      <c r="W51" s="218"/>
      <c r="X51" s="219"/>
      <c r="Y51" s="220"/>
      <c r="Z51" s="221"/>
      <c r="AA51" s="105"/>
      <c r="AB51" s="222"/>
      <c r="AC51" s="223"/>
      <c r="AD51" s="105">
        <f t="shared" si="32"/>
      </c>
      <c r="AE51" s="446"/>
      <c r="AF51" s="447"/>
      <c r="AG51" s="42">
        <f t="shared" si="9"/>
      </c>
      <c r="AH51" s="107">
        <v>37</v>
      </c>
      <c r="AI51" s="217"/>
      <c r="AJ51" s="226"/>
      <c r="AK51" s="226"/>
      <c r="AL51" s="226"/>
      <c r="AM51" s="227"/>
      <c r="AN51" s="220"/>
      <c r="AO51" s="221"/>
      <c r="AP51" s="105"/>
      <c r="AQ51" s="222"/>
      <c r="AR51" s="228"/>
      <c r="AS51" s="105">
        <f t="shared" si="19"/>
      </c>
      <c r="AT51" s="224"/>
      <c r="AU51" s="225"/>
      <c r="AV51" s="46">
        <f t="shared" si="38"/>
      </c>
      <c r="AW51" s="35"/>
      <c r="AX51" s="97">
        <f t="shared" si="33"/>
      </c>
      <c r="AY51" s="27">
        <f t="shared" si="20"/>
      </c>
      <c r="AZ51" s="97">
        <f t="shared" si="21"/>
      </c>
      <c r="BA51" s="178">
        <f t="shared" si="34"/>
      </c>
      <c r="BB51" s="98">
        <f t="shared" si="22"/>
      </c>
      <c r="BC51" s="98">
        <f t="shared" si="11"/>
        <v>0</v>
      </c>
      <c r="BD51" s="98">
        <f t="shared" si="35"/>
        <v>0</v>
      </c>
      <c r="BE51" s="98">
        <f t="shared" si="37"/>
      </c>
      <c r="BF51" s="99">
        <f t="shared" si="23"/>
        <v>0</v>
      </c>
      <c r="BG51" s="99" t="str">
        <f t="shared" si="24"/>
        <v>ー</v>
      </c>
      <c r="BH51" s="99" t="str">
        <f t="shared" si="25"/>
        <v>ー</v>
      </c>
      <c r="BI51" s="98" t="str">
        <f t="shared" si="36"/>
        <v>ー</v>
      </c>
      <c r="BJ51" s="100" t="str">
        <f t="shared" si="12"/>
        <v>テクニック</v>
      </c>
      <c r="BK51" s="98">
        <f t="shared" si="26"/>
      </c>
      <c r="BL51" s="98" t="e">
        <f t="shared" si="27"/>
        <v>#VALUE!</v>
      </c>
      <c r="BM51" s="101">
        <f t="shared" si="28"/>
      </c>
      <c r="BN51" s="102"/>
      <c r="BO51" s="86"/>
      <c r="BP51" s="126"/>
      <c r="BQ51" s="126"/>
      <c r="BR51" s="126"/>
      <c r="BS51" s="127"/>
      <c r="BT51" s="127"/>
      <c r="BU51" s="128"/>
      <c r="BV51" s="127"/>
      <c r="BW51" s="129"/>
      <c r="BX51" s="130"/>
      <c r="BY51" s="127"/>
      <c r="BZ51" s="131"/>
      <c r="CA51" s="132"/>
      <c r="CB51" s="130"/>
      <c r="CC51" s="133"/>
      <c r="CD51" s="134"/>
      <c r="CE51" s="135"/>
    </row>
    <row r="52" spans="2:83" ht="13.5">
      <c r="B52" s="27">
        <f t="shared" si="2"/>
      </c>
      <c r="C52" s="27">
        <f t="shared" si="13"/>
      </c>
      <c r="D52" s="97">
        <f t="shared" si="14"/>
      </c>
      <c r="E52" s="178">
        <f t="shared" si="15"/>
      </c>
      <c r="F52" s="98">
        <f t="shared" si="3"/>
      </c>
      <c r="G52" s="98">
        <f t="shared" si="4"/>
        <v>0</v>
      </c>
      <c r="H52" s="98">
        <f t="shared" si="29"/>
        <v>0</v>
      </c>
      <c r="I52" s="98">
        <f t="shared" si="16"/>
      </c>
      <c r="J52" s="99">
        <f t="shared" si="5"/>
        <v>0</v>
      </c>
      <c r="K52" s="99" t="str">
        <f t="shared" si="17"/>
        <v>ー</v>
      </c>
      <c r="L52" s="99" t="str">
        <f t="shared" si="18"/>
        <v>ー</v>
      </c>
      <c r="M52" s="98" t="str">
        <f t="shared" si="30"/>
        <v>ー</v>
      </c>
      <c r="N52" s="100" t="str">
        <f t="shared" si="6"/>
        <v>テクニック</v>
      </c>
      <c r="O52" s="98">
        <f t="shared" si="7"/>
      </c>
      <c r="P52" s="98" t="e">
        <f t="shared" si="8"/>
        <v>#VALUE!</v>
      </c>
      <c r="Q52" s="101">
        <f t="shared" si="31"/>
      </c>
      <c r="R52" s="102"/>
      <c r="S52" s="107">
        <v>14</v>
      </c>
      <c r="T52" s="217"/>
      <c r="U52" s="218"/>
      <c r="V52" s="218"/>
      <c r="W52" s="218"/>
      <c r="X52" s="219"/>
      <c r="Y52" s="220"/>
      <c r="Z52" s="221"/>
      <c r="AA52" s="105"/>
      <c r="AB52" s="222"/>
      <c r="AC52" s="223"/>
      <c r="AD52" s="105">
        <f t="shared" si="32"/>
      </c>
      <c r="AE52" s="446"/>
      <c r="AF52" s="447"/>
      <c r="AG52" s="42">
        <f t="shared" si="9"/>
      </c>
      <c r="AH52" s="107">
        <v>38</v>
      </c>
      <c r="AI52" s="217"/>
      <c r="AJ52" s="226"/>
      <c r="AK52" s="226"/>
      <c r="AL52" s="226"/>
      <c r="AM52" s="227"/>
      <c r="AN52" s="220"/>
      <c r="AO52" s="221"/>
      <c r="AP52" s="105"/>
      <c r="AQ52" s="222"/>
      <c r="AR52" s="228"/>
      <c r="AS52" s="105">
        <f t="shared" si="19"/>
      </c>
      <c r="AT52" s="224"/>
      <c r="AU52" s="225"/>
      <c r="AV52" s="46">
        <f t="shared" si="38"/>
      </c>
      <c r="AW52" s="35"/>
      <c r="AX52" s="97">
        <f t="shared" si="33"/>
      </c>
      <c r="AY52" s="27">
        <f t="shared" si="20"/>
      </c>
      <c r="AZ52" s="97">
        <f t="shared" si="21"/>
      </c>
      <c r="BA52" s="178">
        <f t="shared" si="34"/>
      </c>
      <c r="BB52" s="98">
        <f t="shared" si="22"/>
      </c>
      <c r="BC52" s="98">
        <f t="shared" si="11"/>
        <v>0</v>
      </c>
      <c r="BD52" s="98">
        <f t="shared" si="35"/>
        <v>0</v>
      </c>
      <c r="BE52" s="98">
        <f t="shared" si="37"/>
      </c>
      <c r="BF52" s="99">
        <f t="shared" si="23"/>
        <v>0</v>
      </c>
      <c r="BG52" s="99" t="str">
        <f t="shared" si="24"/>
        <v>ー</v>
      </c>
      <c r="BH52" s="99" t="str">
        <f t="shared" si="25"/>
        <v>ー</v>
      </c>
      <c r="BI52" s="98" t="str">
        <f t="shared" si="36"/>
        <v>ー</v>
      </c>
      <c r="BJ52" s="100" t="str">
        <f t="shared" si="12"/>
        <v>テクニック</v>
      </c>
      <c r="BK52" s="98">
        <f t="shared" si="26"/>
      </c>
      <c r="BL52" s="98" t="e">
        <f t="shared" si="27"/>
        <v>#VALUE!</v>
      </c>
      <c r="BM52" s="101">
        <f t="shared" si="28"/>
      </c>
      <c r="BN52" s="102"/>
      <c r="BO52" s="136" t="s">
        <v>209</v>
      </c>
      <c r="BP52" s="137"/>
      <c r="BQ52" s="137"/>
      <c r="BR52" s="137" t="s">
        <v>183</v>
      </c>
      <c r="BS52" s="137" t="s">
        <v>143</v>
      </c>
      <c r="BT52" s="138" t="s">
        <v>210</v>
      </c>
      <c r="BU52" s="136" t="s">
        <v>211</v>
      </c>
      <c r="BV52" s="137"/>
      <c r="BW52" s="137"/>
      <c r="BX52" s="137" t="s">
        <v>183</v>
      </c>
      <c r="BY52" s="137" t="s">
        <v>143</v>
      </c>
      <c r="BZ52" s="138" t="s">
        <v>210</v>
      </c>
      <c r="CA52" s="229" t="s">
        <v>184</v>
      </c>
      <c r="CB52" s="139" t="s">
        <v>185</v>
      </c>
      <c r="CC52" s="140"/>
      <c r="CD52" s="141">
        <f>SUM(CE38:CE42,CE45:CE48,CE50:CE51)</f>
        <v>0</v>
      </c>
      <c r="CE52" s="142" t="s">
        <v>210</v>
      </c>
    </row>
    <row r="53" spans="2:83" ht="13.5">
      <c r="B53" s="27">
        <f t="shared" si="2"/>
      </c>
      <c r="C53" s="27">
        <f t="shared" si="13"/>
      </c>
      <c r="D53" s="97">
        <f t="shared" si="14"/>
      </c>
      <c r="E53" s="178">
        <f t="shared" si="15"/>
      </c>
      <c r="F53" s="98">
        <f t="shared" si="3"/>
      </c>
      <c r="G53" s="98">
        <f t="shared" si="4"/>
        <v>0</v>
      </c>
      <c r="H53" s="98">
        <f t="shared" si="29"/>
        <v>0</v>
      </c>
      <c r="I53" s="98">
        <f t="shared" si="16"/>
      </c>
      <c r="J53" s="99">
        <f t="shared" si="5"/>
        <v>0</v>
      </c>
      <c r="K53" s="99" t="str">
        <f t="shared" si="17"/>
        <v>ー</v>
      </c>
      <c r="L53" s="99" t="str">
        <f t="shared" si="18"/>
        <v>ー</v>
      </c>
      <c r="M53" s="98" t="str">
        <f t="shared" si="30"/>
        <v>ー</v>
      </c>
      <c r="N53" s="100" t="str">
        <f t="shared" si="6"/>
        <v>テクニック</v>
      </c>
      <c r="O53" s="98">
        <f t="shared" si="7"/>
      </c>
      <c r="P53" s="98" t="e">
        <f t="shared" si="8"/>
        <v>#VALUE!</v>
      </c>
      <c r="Q53" s="101">
        <f t="shared" si="31"/>
      </c>
      <c r="R53" s="102"/>
      <c r="S53" s="107">
        <v>15</v>
      </c>
      <c r="T53" s="217"/>
      <c r="U53" s="218"/>
      <c r="V53" s="218"/>
      <c r="W53" s="218"/>
      <c r="X53" s="219"/>
      <c r="Y53" s="220"/>
      <c r="Z53" s="221"/>
      <c r="AA53" s="143"/>
      <c r="AB53" s="222"/>
      <c r="AC53" s="223"/>
      <c r="AD53" s="105">
        <f t="shared" si="32"/>
      </c>
      <c r="AE53" s="446"/>
      <c r="AF53" s="447"/>
      <c r="AG53" s="42">
        <f t="shared" si="9"/>
      </c>
      <c r="AH53" s="107">
        <v>39</v>
      </c>
      <c r="AI53" s="217"/>
      <c r="AJ53" s="226"/>
      <c r="AK53" s="226"/>
      <c r="AL53" s="226"/>
      <c r="AM53" s="227"/>
      <c r="AN53" s="220"/>
      <c r="AO53" s="221"/>
      <c r="AP53" s="143"/>
      <c r="AQ53" s="222"/>
      <c r="AR53" s="228"/>
      <c r="AS53" s="105">
        <f t="shared" si="19"/>
      </c>
      <c r="AT53" s="224"/>
      <c r="AU53" s="225"/>
      <c r="AV53" s="46">
        <f t="shared" si="38"/>
      </c>
      <c r="AW53" s="35"/>
      <c r="AX53" s="97">
        <f t="shared" si="33"/>
      </c>
      <c r="AY53" s="27">
        <f t="shared" si="20"/>
      </c>
      <c r="AZ53" s="97">
        <f t="shared" si="21"/>
      </c>
      <c r="BA53" s="178">
        <f t="shared" si="34"/>
      </c>
      <c r="BB53" s="98">
        <f t="shared" si="22"/>
      </c>
      <c r="BC53" s="98">
        <f t="shared" si="11"/>
        <v>0</v>
      </c>
      <c r="BD53" s="98">
        <f t="shared" si="35"/>
        <v>0</v>
      </c>
      <c r="BE53" s="98">
        <f t="shared" si="37"/>
      </c>
      <c r="BF53" s="99">
        <f t="shared" si="23"/>
        <v>0</v>
      </c>
      <c r="BG53" s="99" t="str">
        <f t="shared" si="24"/>
        <v>ー</v>
      </c>
      <c r="BH53" s="99" t="str">
        <f t="shared" si="25"/>
        <v>ー</v>
      </c>
      <c r="BI53" s="98" t="str">
        <f t="shared" si="36"/>
        <v>ー</v>
      </c>
      <c r="BJ53" s="100" t="str">
        <f t="shared" si="12"/>
        <v>テクニック</v>
      </c>
      <c r="BK53" s="98">
        <f t="shared" si="26"/>
      </c>
      <c r="BL53" s="98" t="e">
        <f t="shared" si="27"/>
        <v>#VALUE!</v>
      </c>
      <c r="BM53" s="101">
        <f t="shared" si="28"/>
      </c>
      <c r="BN53" s="102"/>
      <c r="BO53" s="27"/>
      <c r="BP53" s="28"/>
      <c r="BQ53" s="28"/>
      <c r="BR53" s="28"/>
      <c r="BS53" s="28"/>
      <c r="BT53" s="144"/>
      <c r="BU53" s="27"/>
      <c r="BV53" s="28"/>
      <c r="BW53" s="28"/>
      <c r="BX53" s="28"/>
      <c r="BY53" s="28"/>
      <c r="BZ53" s="144"/>
      <c r="CA53" s="230"/>
      <c r="CB53" s="145" t="s">
        <v>212</v>
      </c>
      <c r="CC53" s="146"/>
      <c r="CD53" s="147">
        <f>CD52+SUM(BT53:BT61)</f>
        <v>0</v>
      </c>
      <c r="CE53" s="148" t="s">
        <v>210</v>
      </c>
    </row>
    <row r="54" spans="2:83" ht="13.5">
      <c r="B54" s="27">
        <f t="shared" si="2"/>
      </c>
      <c r="C54" s="27">
        <f t="shared" si="13"/>
      </c>
      <c r="D54" s="97">
        <f t="shared" si="14"/>
      </c>
      <c r="E54" s="178">
        <f>LEFT(D54,3)</f>
      </c>
      <c r="F54" s="98">
        <f t="shared" si="3"/>
      </c>
      <c r="G54" s="98">
        <f t="shared" si="4"/>
        <v>0</v>
      </c>
      <c r="H54" s="98">
        <f t="shared" si="29"/>
        <v>0</v>
      </c>
      <c r="I54" s="98">
        <f t="shared" si="16"/>
      </c>
      <c r="J54" s="99">
        <f t="shared" si="5"/>
        <v>0</v>
      </c>
      <c r="K54" s="99" t="str">
        <f t="shared" si="17"/>
        <v>ー</v>
      </c>
      <c r="L54" s="99" t="str">
        <f t="shared" si="18"/>
        <v>ー</v>
      </c>
      <c r="M54" s="98" t="str">
        <f t="shared" si="30"/>
        <v>ー</v>
      </c>
      <c r="N54" s="100" t="str">
        <f t="shared" si="6"/>
        <v>テクニック</v>
      </c>
      <c r="O54" s="98">
        <f t="shared" si="7"/>
      </c>
      <c r="P54" s="98" t="e">
        <f t="shared" si="8"/>
        <v>#VALUE!</v>
      </c>
      <c r="Q54" s="101">
        <f t="shared" si="31"/>
      </c>
      <c r="R54" s="102"/>
      <c r="S54" s="107">
        <v>16</v>
      </c>
      <c r="T54" s="217"/>
      <c r="U54" s="218"/>
      <c r="V54" s="218"/>
      <c r="W54" s="218"/>
      <c r="X54" s="219"/>
      <c r="Y54" s="220"/>
      <c r="Z54" s="221"/>
      <c r="AA54" s="105"/>
      <c r="AB54" s="222"/>
      <c r="AC54" s="223"/>
      <c r="AD54" s="105">
        <f t="shared" si="32"/>
      </c>
      <c r="AE54" s="446"/>
      <c r="AF54" s="447"/>
      <c r="AG54" s="42">
        <f t="shared" si="9"/>
      </c>
      <c r="AH54" s="107">
        <v>40</v>
      </c>
      <c r="AI54" s="217"/>
      <c r="AJ54" s="226"/>
      <c r="AK54" s="226"/>
      <c r="AL54" s="226"/>
      <c r="AM54" s="227"/>
      <c r="AN54" s="220"/>
      <c r="AO54" s="221"/>
      <c r="AP54" s="105"/>
      <c r="AQ54" s="222"/>
      <c r="AR54" s="228"/>
      <c r="AS54" s="105">
        <f t="shared" si="19"/>
      </c>
      <c r="AT54" s="224"/>
      <c r="AU54" s="225"/>
      <c r="AV54" s="46">
        <f t="shared" si="38"/>
      </c>
      <c r="AW54" s="35"/>
      <c r="AX54" s="97">
        <f t="shared" si="33"/>
      </c>
      <c r="AY54" s="27">
        <f t="shared" si="20"/>
      </c>
      <c r="AZ54" s="97">
        <f t="shared" si="21"/>
      </c>
      <c r="BA54" s="178">
        <f t="shared" si="34"/>
      </c>
      <c r="BB54" s="98">
        <f t="shared" si="22"/>
      </c>
      <c r="BC54" s="98">
        <f t="shared" si="11"/>
        <v>0</v>
      </c>
      <c r="BD54" s="98">
        <f t="shared" si="35"/>
        <v>0</v>
      </c>
      <c r="BE54" s="98">
        <f t="shared" si="37"/>
      </c>
      <c r="BF54" s="99">
        <f t="shared" si="23"/>
        <v>0</v>
      </c>
      <c r="BG54" s="99" t="str">
        <f t="shared" si="24"/>
        <v>ー</v>
      </c>
      <c r="BH54" s="99" t="str">
        <f t="shared" si="25"/>
        <v>ー</v>
      </c>
      <c r="BI54" s="98" t="str">
        <f t="shared" si="36"/>
        <v>ー</v>
      </c>
      <c r="BJ54" s="100" t="str">
        <f t="shared" si="12"/>
        <v>テクニック</v>
      </c>
      <c r="BK54" s="98">
        <f t="shared" si="26"/>
      </c>
      <c r="BL54" s="98" t="e">
        <f t="shared" si="27"/>
        <v>#VALUE!</v>
      </c>
      <c r="BM54" s="101">
        <f t="shared" si="28"/>
      </c>
      <c r="BN54" s="102"/>
      <c r="BO54" s="27"/>
      <c r="BP54" s="28"/>
      <c r="BQ54" s="28"/>
      <c r="BR54" s="28"/>
      <c r="BS54" s="28"/>
      <c r="BT54" s="144"/>
      <c r="BU54" s="27"/>
      <c r="BV54" s="28"/>
      <c r="BW54" s="28"/>
      <c r="BX54" s="28"/>
      <c r="BY54" s="28"/>
      <c r="BZ54" s="144"/>
      <c r="CA54" s="230"/>
      <c r="CB54" s="145" t="s">
        <v>213</v>
      </c>
      <c r="CC54" s="146"/>
      <c r="CD54" s="147">
        <f>CD53+SUM(BZ53:BZ61)</f>
        <v>0</v>
      </c>
      <c r="CE54" s="148" t="s">
        <v>210</v>
      </c>
    </row>
    <row r="55" spans="2:83" ht="13.5">
      <c r="B55" s="27">
        <f t="shared" si="2"/>
      </c>
      <c r="C55" s="27">
        <f t="shared" si="13"/>
      </c>
      <c r="D55" s="97">
        <f t="shared" si="14"/>
      </c>
      <c r="E55" s="178">
        <f>LEFT(D55,3)</f>
      </c>
      <c r="F55" s="98">
        <f t="shared" si="3"/>
      </c>
      <c r="G55" s="98">
        <f t="shared" si="4"/>
        <v>0</v>
      </c>
      <c r="H55" s="98">
        <f t="shared" si="29"/>
        <v>0</v>
      </c>
      <c r="I55" s="98">
        <f t="shared" si="16"/>
      </c>
      <c r="J55" s="99">
        <f t="shared" si="5"/>
        <v>0</v>
      </c>
      <c r="K55" s="99" t="str">
        <f t="shared" si="17"/>
        <v>ー</v>
      </c>
      <c r="L55" s="99" t="str">
        <f t="shared" si="18"/>
        <v>ー</v>
      </c>
      <c r="M55" s="98" t="str">
        <f t="shared" si="30"/>
        <v>ー</v>
      </c>
      <c r="N55" s="100" t="str">
        <f t="shared" si="6"/>
        <v>テクニック</v>
      </c>
      <c r="O55" s="98">
        <f t="shared" si="7"/>
      </c>
      <c r="P55" s="98" t="e">
        <f t="shared" si="8"/>
        <v>#VALUE!</v>
      </c>
      <c r="Q55" s="101">
        <f t="shared" si="31"/>
      </c>
      <c r="R55" s="102"/>
      <c r="S55" s="107">
        <v>17</v>
      </c>
      <c r="T55" s="217"/>
      <c r="U55" s="218"/>
      <c r="V55" s="218"/>
      <c r="W55" s="218"/>
      <c r="X55" s="219"/>
      <c r="Y55" s="220"/>
      <c r="Z55" s="221"/>
      <c r="AA55" s="143"/>
      <c r="AB55" s="222"/>
      <c r="AC55" s="223"/>
      <c r="AD55" s="105">
        <f t="shared" si="32"/>
      </c>
      <c r="AE55" s="446"/>
      <c r="AF55" s="447"/>
      <c r="AG55" s="42">
        <f t="shared" si="9"/>
      </c>
      <c r="AH55" s="107">
        <v>41</v>
      </c>
      <c r="AI55" s="217"/>
      <c r="AJ55" s="226"/>
      <c r="AK55" s="226"/>
      <c r="AL55" s="226"/>
      <c r="AM55" s="227"/>
      <c r="AN55" s="220"/>
      <c r="AO55" s="221"/>
      <c r="AP55" s="143"/>
      <c r="AQ55" s="222"/>
      <c r="AR55" s="228"/>
      <c r="AS55" s="105">
        <f t="shared" si="19"/>
      </c>
      <c r="AT55" s="224"/>
      <c r="AU55" s="225"/>
      <c r="AV55" s="46">
        <f t="shared" si="38"/>
      </c>
      <c r="AW55" s="35"/>
      <c r="AX55" s="97">
        <f t="shared" si="33"/>
      </c>
      <c r="AY55" s="27">
        <f t="shared" si="20"/>
      </c>
      <c r="AZ55" s="97">
        <f t="shared" si="21"/>
      </c>
      <c r="BA55" s="178">
        <f t="shared" si="34"/>
      </c>
      <c r="BB55" s="98">
        <f t="shared" si="22"/>
      </c>
      <c r="BC55" s="98">
        <f t="shared" si="11"/>
        <v>0</v>
      </c>
      <c r="BD55" s="98">
        <f t="shared" si="35"/>
        <v>0</v>
      </c>
      <c r="BE55" s="98">
        <f t="shared" si="37"/>
      </c>
      <c r="BF55" s="99">
        <f t="shared" si="23"/>
        <v>0</v>
      </c>
      <c r="BG55" s="99" t="str">
        <f t="shared" si="24"/>
        <v>ー</v>
      </c>
      <c r="BH55" s="99" t="str">
        <f t="shared" si="25"/>
        <v>ー</v>
      </c>
      <c r="BI55" s="98" t="str">
        <f t="shared" si="36"/>
        <v>ー</v>
      </c>
      <c r="BJ55" s="100" t="str">
        <f t="shared" si="12"/>
        <v>テクニック</v>
      </c>
      <c r="BK55" s="98">
        <f t="shared" si="26"/>
      </c>
      <c r="BL55" s="98" t="e">
        <f t="shared" si="27"/>
        <v>#VALUE!</v>
      </c>
      <c r="BM55" s="101">
        <f t="shared" si="28"/>
      </c>
      <c r="BN55" s="102"/>
      <c r="BO55" s="27"/>
      <c r="BP55" s="28"/>
      <c r="BQ55" s="28"/>
      <c r="BR55" s="28"/>
      <c r="BS55" s="28"/>
      <c r="BT55" s="144"/>
      <c r="BU55" s="27"/>
      <c r="BV55" s="28"/>
      <c r="BW55" s="28"/>
      <c r="BX55" s="28"/>
      <c r="BY55" s="28"/>
      <c r="BZ55" s="144"/>
      <c r="CA55" s="231"/>
      <c r="CB55" s="149" t="s">
        <v>186</v>
      </c>
      <c r="CC55" s="150"/>
      <c r="CD55" s="151">
        <f>1500-SUM(CD38:CD51,,BS53:BS61,BY53:BY61)</f>
        <v>1500</v>
      </c>
      <c r="CE55" s="152" t="s">
        <v>214</v>
      </c>
    </row>
    <row r="56" spans="2:83" ht="13.5">
      <c r="B56" s="27">
        <f t="shared" si="2"/>
      </c>
      <c r="C56" s="27">
        <f t="shared" si="13"/>
      </c>
      <c r="D56" s="97">
        <f t="shared" si="14"/>
      </c>
      <c r="E56" s="178">
        <f>LEFT(D56,3)</f>
      </c>
      <c r="F56" s="98">
        <f t="shared" si="3"/>
      </c>
      <c r="G56" s="98">
        <f t="shared" si="4"/>
        <v>0</v>
      </c>
      <c r="H56" s="98">
        <f t="shared" si="29"/>
        <v>0</v>
      </c>
      <c r="I56" s="98">
        <f t="shared" si="16"/>
      </c>
      <c r="J56" s="99">
        <f t="shared" si="5"/>
        <v>0</v>
      </c>
      <c r="K56" s="99" t="str">
        <f t="shared" si="17"/>
        <v>ー</v>
      </c>
      <c r="L56" s="99" t="str">
        <f t="shared" si="18"/>
        <v>ー</v>
      </c>
      <c r="M56" s="98" t="str">
        <f t="shared" si="30"/>
        <v>ー</v>
      </c>
      <c r="N56" s="100" t="str">
        <f t="shared" si="6"/>
        <v>テクニック</v>
      </c>
      <c r="O56" s="98">
        <f t="shared" si="7"/>
      </c>
      <c r="P56" s="98" t="e">
        <f t="shared" si="8"/>
        <v>#VALUE!</v>
      </c>
      <c r="Q56" s="101">
        <f t="shared" si="31"/>
      </c>
      <c r="R56" s="102"/>
      <c r="S56" s="107">
        <v>18</v>
      </c>
      <c r="T56" s="217"/>
      <c r="U56" s="218"/>
      <c r="V56" s="218"/>
      <c r="W56" s="218"/>
      <c r="X56" s="219"/>
      <c r="Y56" s="220"/>
      <c r="Z56" s="221"/>
      <c r="AA56" s="105"/>
      <c r="AB56" s="222"/>
      <c r="AC56" s="223"/>
      <c r="AD56" s="105">
        <f t="shared" si="32"/>
      </c>
      <c r="AE56" s="446"/>
      <c r="AF56" s="447"/>
      <c r="AG56" s="42">
        <f t="shared" si="9"/>
      </c>
      <c r="AH56" s="107">
        <v>42</v>
      </c>
      <c r="AI56" s="217"/>
      <c r="AJ56" s="226"/>
      <c r="AK56" s="226"/>
      <c r="AL56" s="226"/>
      <c r="AM56" s="227"/>
      <c r="AN56" s="220"/>
      <c r="AO56" s="221"/>
      <c r="AP56" s="105"/>
      <c r="AQ56" s="222"/>
      <c r="AR56" s="228"/>
      <c r="AS56" s="105">
        <f t="shared" si="19"/>
      </c>
      <c r="AT56" s="224"/>
      <c r="AU56" s="225"/>
      <c r="AV56" s="46">
        <f t="shared" si="38"/>
      </c>
      <c r="AW56" s="35"/>
      <c r="AX56" s="97">
        <f t="shared" si="33"/>
      </c>
      <c r="AY56" s="27">
        <f t="shared" si="20"/>
      </c>
      <c r="AZ56" s="97">
        <f t="shared" si="21"/>
      </c>
      <c r="BA56" s="178">
        <f t="shared" si="34"/>
      </c>
      <c r="BB56" s="98">
        <f t="shared" si="22"/>
      </c>
      <c r="BC56" s="98">
        <f t="shared" si="11"/>
        <v>0</v>
      </c>
      <c r="BD56" s="98">
        <f t="shared" si="35"/>
        <v>0</v>
      </c>
      <c r="BE56" s="98">
        <f t="shared" si="37"/>
      </c>
      <c r="BF56" s="99">
        <f t="shared" si="23"/>
        <v>0</v>
      </c>
      <c r="BG56" s="99" t="str">
        <f t="shared" si="24"/>
        <v>ー</v>
      </c>
      <c r="BH56" s="99" t="str">
        <f t="shared" si="25"/>
        <v>ー</v>
      </c>
      <c r="BI56" s="98" t="str">
        <f t="shared" si="36"/>
        <v>ー</v>
      </c>
      <c r="BJ56" s="100" t="str">
        <f t="shared" si="12"/>
        <v>テクニック</v>
      </c>
      <c r="BK56" s="98">
        <f t="shared" si="26"/>
      </c>
      <c r="BL56" s="98" t="e">
        <f t="shared" si="27"/>
        <v>#VALUE!</v>
      </c>
      <c r="BM56" s="101">
        <f t="shared" si="28"/>
      </c>
      <c r="BN56" s="102"/>
      <c r="BO56" s="27"/>
      <c r="BP56" s="28"/>
      <c r="BQ56" s="28"/>
      <c r="BR56" s="28"/>
      <c r="BS56" s="28"/>
      <c r="BT56" s="144"/>
      <c r="BU56" s="27"/>
      <c r="BV56" s="28"/>
      <c r="BW56" s="28"/>
      <c r="BX56" s="28"/>
      <c r="BY56" s="28"/>
      <c r="BZ56" s="144"/>
      <c r="CA56" t="s">
        <v>215</v>
      </c>
      <c r="CE56" s="144"/>
    </row>
    <row r="57" spans="2:83" ht="13.5">
      <c r="B57" s="27">
        <f t="shared" si="2"/>
      </c>
      <c r="C57" s="27">
        <f t="shared" si="13"/>
      </c>
      <c r="D57" s="97">
        <f t="shared" si="14"/>
      </c>
      <c r="E57" s="178">
        <f>LEFT(D57,3)</f>
      </c>
      <c r="F57" s="98">
        <f t="shared" si="3"/>
      </c>
      <c r="G57" s="98">
        <f t="shared" si="4"/>
        <v>0</v>
      </c>
      <c r="H57" s="98">
        <f t="shared" si="29"/>
        <v>0</v>
      </c>
      <c r="I57" s="98">
        <f t="shared" si="16"/>
      </c>
      <c r="J57" s="99">
        <f t="shared" si="5"/>
        <v>0</v>
      </c>
      <c r="K57" s="99" t="str">
        <f t="shared" si="17"/>
        <v>ー</v>
      </c>
      <c r="L57" s="99" t="str">
        <f t="shared" si="18"/>
        <v>ー</v>
      </c>
      <c r="M57" s="98" t="str">
        <f t="shared" si="30"/>
        <v>ー</v>
      </c>
      <c r="N57" s="100" t="str">
        <f t="shared" si="6"/>
        <v>テクニック</v>
      </c>
      <c r="O57" s="98">
        <f t="shared" si="7"/>
      </c>
      <c r="P57" s="98" t="e">
        <f t="shared" si="8"/>
        <v>#VALUE!</v>
      </c>
      <c r="Q57" s="101">
        <f t="shared" si="31"/>
      </c>
      <c r="R57" s="102"/>
      <c r="S57" s="107">
        <v>19</v>
      </c>
      <c r="T57" s="217"/>
      <c r="U57" s="218"/>
      <c r="V57" s="218"/>
      <c r="W57" s="218"/>
      <c r="X57" s="219"/>
      <c r="Y57" s="220"/>
      <c r="Z57" s="221"/>
      <c r="AA57" s="143"/>
      <c r="AB57" s="222"/>
      <c r="AC57" s="223"/>
      <c r="AD57" s="105">
        <f t="shared" si="32"/>
      </c>
      <c r="AE57" s="446"/>
      <c r="AF57" s="447"/>
      <c r="AG57" s="42">
        <f t="shared" si="9"/>
      </c>
      <c r="AH57" s="107">
        <v>43</v>
      </c>
      <c r="AI57" s="217"/>
      <c r="AJ57" s="226"/>
      <c r="AK57" s="226"/>
      <c r="AL57" s="226"/>
      <c r="AM57" s="227"/>
      <c r="AN57" s="220"/>
      <c r="AO57" s="221"/>
      <c r="AP57" s="143"/>
      <c r="AQ57" s="222"/>
      <c r="AR57" s="228"/>
      <c r="AS57" s="105">
        <f t="shared" si="19"/>
      </c>
      <c r="AT57" s="224"/>
      <c r="AU57" s="225"/>
      <c r="AV57" s="46">
        <f t="shared" si="38"/>
      </c>
      <c r="AW57" s="35"/>
      <c r="AX57" s="97">
        <f t="shared" si="33"/>
      </c>
      <c r="AY57" s="27">
        <f t="shared" si="20"/>
      </c>
      <c r="AZ57" s="97">
        <f t="shared" si="21"/>
      </c>
      <c r="BA57" s="178">
        <f t="shared" si="34"/>
      </c>
      <c r="BB57" s="98">
        <f t="shared" si="22"/>
      </c>
      <c r="BC57" s="98">
        <f t="shared" si="11"/>
        <v>0</v>
      </c>
      <c r="BD57" s="98">
        <f t="shared" si="35"/>
        <v>0</v>
      </c>
      <c r="BE57" s="98">
        <f t="shared" si="37"/>
      </c>
      <c r="BF57" s="99">
        <f t="shared" si="23"/>
        <v>0</v>
      </c>
      <c r="BG57" s="99" t="str">
        <f t="shared" si="24"/>
        <v>ー</v>
      </c>
      <c r="BH57" s="99" t="str">
        <f t="shared" si="25"/>
        <v>ー</v>
      </c>
      <c r="BI57" s="98" t="str">
        <f t="shared" si="36"/>
        <v>ー</v>
      </c>
      <c r="BJ57" s="100" t="str">
        <f t="shared" si="12"/>
        <v>テクニック</v>
      </c>
      <c r="BK57" s="98">
        <f t="shared" si="26"/>
      </c>
      <c r="BL57" s="98" t="e">
        <f t="shared" si="27"/>
        <v>#VALUE!</v>
      </c>
      <c r="BM57" s="101">
        <f t="shared" si="28"/>
      </c>
      <c r="BN57" s="102"/>
      <c r="BO57" s="27"/>
      <c r="BP57" s="28"/>
      <c r="BQ57" s="28"/>
      <c r="BR57" s="28"/>
      <c r="BS57" s="28"/>
      <c r="BT57" s="144"/>
      <c r="BU57" s="27"/>
      <c r="BV57" s="28"/>
      <c r="BW57" s="28"/>
      <c r="BX57" s="28"/>
      <c r="BY57" s="28"/>
      <c r="BZ57" s="144"/>
      <c r="CE57" s="144"/>
    </row>
    <row r="58" spans="2:83" ht="13.5">
      <c r="B58" s="27">
        <f t="shared" si="2"/>
      </c>
      <c r="C58" s="27">
        <f t="shared" si="13"/>
      </c>
      <c r="D58" s="97">
        <f t="shared" si="14"/>
      </c>
      <c r="E58" s="178">
        <f>LEFT(D58,3)</f>
      </c>
      <c r="F58" s="98">
        <f t="shared" si="3"/>
      </c>
      <c r="G58" s="98">
        <f t="shared" si="4"/>
        <v>0</v>
      </c>
      <c r="H58" s="98">
        <f t="shared" si="29"/>
        <v>0</v>
      </c>
      <c r="I58" s="98">
        <f t="shared" si="16"/>
      </c>
      <c r="J58" s="99">
        <f t="shared" si="5"/>
        <v>0</v>
      </c>
      <c r="K58" s="99" t="str">
        <f t="shared" si="17"/>
        <v>ー</v>
      </c>
      <c r="L58" s="99" t="str">
        <f t="shared" si="18"/>
        <v>ー</v>
      </c>
      <c r="M58" s="98" t="str">
        <f t="shared" si="30"/>
        <v>ー</v>
      </c>
      <c r="N58" s="100" t="str">
        <f t="shared" si="6"/>
        <v>テクニック</v>
      </c>
      <c r="O58" s="98">
        <f t="shared" si="7"/>
      </c>
      <c r="P58" s="98" t="e">
        <f t="shared" si="8"/>
        <v>#VALUE!</v>
      </c>
      <c r="Q58" s="101">
        <f t="shared" si="31"/>
      </c>
      <c r="R58" s="102"/>
      <c r="S58" s="107">
        <v>20</v>
      </c>
      <c r="T58" s="217"/>
      <c r="U58" s="218"/>
      <c r="V58" s="218"/>
      <c r="W58" s="218"/>
      <c r="X58" s="219"/>
      <c r="Y58" s="220"/>
      <c r="Z58" s="221"/>
      <c r="AA58" s="105"/>
      <c r="AB58" s="222"/>
      <c r="AC58" s="223"/>
      <c r="AD58" s="105">
        <f t="shared" si="32"/>
      </c>
      <c r="AE58" s="446"/>
      <c r="AF58" s="447"/>
      <c r="AG58" s="42">
        <f t="shared" si="9"/>
      </c>
      <c r="AH58" s="107">
        <v>44</v>
      </c>
      <c r="AI58" s="217"/>
      <c r="AJ58" s="226"/>
      <c r="AK58" s="226"/>
      <c r="AL58" s="226"/>
      <c r="AM58" s="227"/>
      <c r="AN58" s="220"/>
      <c r="AO58" s="221"/>
      <c r="AP58" s="105"/>
      <c r="AQ58" s="222"/>
      <c r="AR58" s="228"/>
      <c r="AS58" s="105">
        <f t="shared" si="19"/>
      </c>
      <c r="AT58" s="224"/>
      <c r="AU58" s="225"/>
      <c r="AV58" s="46">
        <f t="shared" si="38"/>
      </c>
      <c r="AW58" s="35"/>
      <c r="AX58" s="97">
        <f t="shared" si="33"/>
      </c>
      <c r="AY58" s="27">
        <f t="shared" si="20"/>
      </c>
      <c r="AZ58" s="97">
        <f t="shared" si="21"/>
      </c>
      <c r="BA58" s="178">
        <f t="shared" si="34"/>
      </c>
      <c r="BB58" s="98">
        <f t="shared" si="22"/>
      </c>
      <c r="BC58" s="98">
        <f t="shared" si="11"/>
        <v>0</v>
      </c>
      <c r="BD58" s="98">
        <f t="shared" si="35"/>
        <v>0</v>
      </c>
      <c r="BE58" s="98">
        <f t="shared" si="37"/>
      </c>
      <c r="BF58" s="99">
        <f t="shared" si="23"/>
        <v>0</v>
      </c>
      <c r="BG58" s="99" t="str">
        <f t="shared" si="24"/>
        <v>ー</v>
      </c>
      <c r="BH58" s="99" t="str">
        <f t="shared" si="25"/>
        <v>ー</v>
      </c>
      <c r="BI58" s="98" t="str">
        <f t="shared" si="36"/>
        <v>ー</v>
      </c>
      <c r="BJ58" s="100" t="str">
        <f t="shared" si="12"/>
        <v>テクニック</v>
      </c>
      <c r="BK58" s="98">
        <f t="shared" si="26"/>
      </c>
      <c r="BL58" s="98" t="e">
        <f t="shared" si="27"/>
        <v>#VALUE!</v>
      </c>
      <c r="BM58" s="101">
        <f t="shared" si="28"/>
      </c>
      <c r="BN58" s="102"/>
      <c r="BO58" s="27"/>
      <c r="BP58" s="28"/>
      <c r="BQ58" s="28"/>
      <c r="BR58" s="28"/>
      <c r="BS58" s="28"/>
      <c r="BT58" s="144"/>
      <c r="BU58" s="27"/>
      <c r="BV58" s="28"/>
      <c r="BW58" s="28"/>
      <c r="BX58" s="28"/>
      <c r="BY58" s="28"/>
      <c r="BZ58" s="144"/>
      <c r="CE58" s="144"/>
    </row>
    <row r="59" spans="2:83" ht="13.5">
      <c r="B59" s="27">
        <f t="shared" si="2"/>
      </c>
      <c r="C59" s="27">
        <f t="shared" si="13"/>
      </c>
      <c r="D59" s="97">
        <f t="shared" si="14"/>
      </c>
      <c r="E59" s="178">
        <f t="shared" si="15"/>
      </c>
      <c r="F59" s="98">
        <f t="shared" si="3"/>
      </c>
      <c r="G59" s="98">
        <f t="shared" si="4"/>
        <v>0</v>
      </c>
      <c r="H59" s="98">
        <f t="shared" si="29"/>
        <v>0</v>
      </c>
      <c r="I59" s="98">
        <f t="shared" si="16"/>
      </c>
      <c r="J59" s="99">
        <f t="shared" si="5"/>
        <v>0</v>
      </c>
      <c r="K59" s="99" t="str">
        <f t="shared" si="17"/>
        <v>ー</v>
      </c>
      <c r="L59" s="99" t="str">
        <f t="shared" si="18"/>
        <v>ー</v>
      </c>
      <c r="M59" s="98" t="str">
        <f t="shared" si="30"/>
        <v>ー</v>
      </c>
      <c r="N59" s="100" t="str">
        <f t="shared" si="6"/>
        <v>テクニック</v>
      </c>
      <c r="O59" s="98">
        <f t="shared" si="7"/>
      </c>
      <c r="P59" s="98" t="e">
        <f t="shared" si="8"/>
        <v>#VALUE!</v>
      </c>
      <c r="Q59" s="101">
        <f t="shared" si="31"/>
      </c>
      <c r="R59" s="102"/>
      <c r="S59" s="107">
        <v>21</v>
      </c>
      <c r="T59" s="217"/>
      <c r="U59" s="218"/>
      <c r="V59" s="218"/>
      <c r="W59" s="218"/>
      <c r="X59" s="219"/>
      <c r="Y59" s="220"/>
      <c r="Z59" s="221"/>
      <c r="AA59" s="143"/>
      <c r="AB59" s="222"/>
      <c r="AC59" s="223"/>
      <c r="AD59" s="105">
        <f t="shared" si="32"/>
      </c>
      <c r="AE59" s="446"/>
      <c r="AF59" s="447"/>
      <c r="AG59" s="42">
        <f t="shared" si="9"/>
      </c>
      <c r="AH59" s="107">
        <v>45</v>
      </c>
      <c r="AI59" s="217"/>
      <c r="AJ59" s="226"/>
      <c r="AK59" s="226"/>
      <c r="AL59" s="226"/>
      <c r="AM59" s="227"/>
      <c r="AN59" s="220"/>
      <c r="AO59" s="221"/>
      <c r="AP59" s="143"/>
      <c r="AQ59" s="222"/>
      <c r="AR59" s="228"/>
      <c r="AS59" s="105">
        <f t="shared" si="19"/>
      </c>
      <c r="AT59" s="224"/>
      <c r="AU59" s="225"/>
      <c r="AV59" s="46">
        <f t="shared" si="38"/>
      </c>
      <c r="AW59" s="35"/>
      <c r="AX59" s="97">
        <f t="shared" si="33"/>
      </c>
      <c r="AY59" s="27">
        <f t="shared" si="20"/>
      </c>
      <c r="AZ59" s="97">
        <f t="shared" si="21"/>
      </c>
      <c r="BA59" s="178">
        <f t="shared" si="34"/>
      </c>
      <c r="BB59" s="98">
        <f t="shared" si="22"/>
      </c>
      <c r="BC59" s="98">
        <f t="shared" si="11"/>
        <v>0</v>
      </c>
      <c r="BD59" s="98">
        <f t="shared" si="35"/>
        <v>0</v>
      </c>
      <c r="BE59" s="98">
        <f t="shared" si="37"/>
      </c>
      <c r="BF59" s="99">
        <f t="shared" si="23"/>
        <v>0</v>
      </c>
      <c r="BG59" s="99" t="str">
        <f t="shared" si="24"/>
        <v>ー</v>
      </c>
      <c r="BH59" s="99" t="str">
        <f t="shared" si="25"/>
        <v>ー</v>
      </c>
      <c r="BI59" s="98" t="str">
        <f t="shared" si="36"/>
        <v>ー</v>
      </c>
      <c r="BJ59" s="100" t="str">
        <f t="shared" si="12"/>
        <v>テクニック</v>
      </c>
      <c r="BK59" s="98">
        <f t="shared" si="26"/>
      </c>
      <c r="BL59" s="98" t="e">
        <f t="shared" si="27"/>
        <v>#VALUE!</v>
      </c>
      <c r="BM59" s="101">
        <f t="shared" si="28"/>
      </c>
      <c r="BN59" s="102"/>
      <c r="BO59" s="27"/>
      <c r="BP59" s="28"/>
      <c r="BQ59" s="28"/>
      <c r="BR59" s="28"/>
      <c r="BS59" s="28"/>
      <c r="BT59" s="144"/>
      <c r="BU59" s="27"/>
      <c r="BV59" s="28"/>
      <c r="BW59" s="28"/>
      <c r="BX59" s="28"/>
      <c r="BY59" s="28"/>
      <c r="BZ59" s="144"/>
      <c r="CE59" s="144"/>
    </row>
    <row r="60" spans="2:83" ht="13.5">
      <c r="B60" s="27">
        <f t="shared" si="2"/>
      </c>
      <c r="C60" s="27">
        <f t="shared" si="13"/>
      </c>
      <c r="D60" s="97">
        <f t="shared" si="14"/>
      </c>
      <c r="E60" s="178">
        <f t="shared" si="15"/>
      </c>
      <c r="F60" s="98">
        <f t="shared" si="3"/>
      </c>
      <c r="G60" s="98">
        <f t="shared" si="4"/>
        <v>0</v>
      </c>
      <c r="H60" s="98">
        <f t="shared" si="29"/>
        <v>0</v>
      </c>
      <c r="I60" s="98">
        <f t="shared" si="16"/>
      </c>
      <c r="J60" s="99">
        <f t="shared" si="5"/>
        <v>0</v>
      </c>
      <c r="K60" s="99" t="str">
        <f t="shared" si="17"/>
        <v>ー</v>
      </c>
      <c r="L60" s="99" t="str">
        <f t="shared" si="18"/>
        <v>ー</v>
      </c>
      <c r="M60" s="98" t="str">
        <f t="shared" si="30"/>
        <v>ー</v>
      </c>
      <c r="N60" s="100" t="str">
        <f t="shared" si="6"/>
        <v>テクニック</v>
      </c>
      <c r="O60" s="98">
        <f t="shared" si="7"/>
      </c>
      <c r="P60" s="98" t="e">
        <f t="shared" si="8"/>
        <v>#VALUE!</v>
      </c>
      <c r="Q60" s="101">
        <f t="shared" si="31"/>
      </c>
      <c r="R60" s="102"/>
      <c r="S60" s="107">
        <v>22</v>
      </c>
      <c r="T60" s="217"/>
      <c r="U60" s="218"/>
      <c r="V60" s="218"/>
      <c r="W60" s="218"/>
      <c r="X60" s="219"/>
      <c r="Y60" s="220"/>
      <c r="Z60" s="221"/>
      <c r="AA60" s="105"/>
      <c r="AB60" s="222"/>
      <c r="AC60" s="223"/>
      <c r="AD60" s="105">
        <f t="shared" si="32"/>
      </c>
      <c r="AE60" s="446"/>
      <c r="AF60" s="447"/>
      <c r="AG60" s="42">
        <f t="shared" si="9"/>
      </c>
      <c r="AH60" s="107">
        <v>46</v>
      </c>
      <c r="AI60" s="217"/>
      <c r="AJ60" s="226"/>
      <c r="AK60" s="226"/>
      <c r="AL60" s="226"/>
      <c r="AM60" s="227"/>
      <c r="AN60" s="220"/>
      <c r="AO60" s="221"/>
      <c r="AP60" s="105"/>
      <c r="AQ60" s="222"/>
      <c r="AR60" s="228"/>
      <c r="AS60" s="105">
        <f t="shared" si="19"/>
      </c>
      <c r="AT60" s="224"/>
      <c r="AU60" s="225"/>
      <c r="AV60" s="46">
        <f t="shared" si="38"/>
      </c>
      <c r="AW60" s="35"/>
      <c r="AX60" s="97">
        <f t="shared" si="33"/>
      </c>
      <c r="AY60" s="27">
        <f t="shared" si="20"/>
      </c>
      <c r="AZ60" s="97">
        <f t="shared" si="21"/>
      </c>
      <c r="BA60" s="178">
        <f t="shared" si="34"/>
      </c>
      <c r="BB60" s="98">
        <f t="shared" si="22"/>
      </c>
      <c r="BC60" s="98">
        <f t="shared" si="11"/>
        <v>0</v>
      </c>
      <c r="BD60" s="98">
        <f t="shared" si="35"/>
        <v>0</v>
      </c>
      <c r="BE60" s="98">
        <f t="shared" si="37"/>
      </c>
      <c r="BF60" s="99">
        <f t="shared" si="23"/>
        <v>0</v>
      </c>
      <c r="BG60" s="99" t="str">
        <f t="shared" si="24"/>
        <v>ー</v>
      </c>
      <c r="BH60" s="99" t="str">
        <f t="shared" si="25"/>
        <v>ー</v>
      </c>
      <c r="BI60" s="98" t="str">
        <f t="shared" si="36"/>
        <v>ー</v>
      </c>
      <c r="BJ60" s="100" t="str">
        <f t="shared" si="12"/>
        <v>テクニック</v>
      </c>
      <c r="BK60" s="98">
        <f t="shared" si="26"/>
      </c>
      <c r="BL60" s="98" t="e">
        <f t="shared" si="27"/>
        <v>#VALUE!</v>
      </c>
      <c r="BM60" s="101">
        <f t="shared" si="28"/>
      </c>
      <c r="BN60" s="102"/>
      <c r="BO60" s="27"/>
      <c r="BP60" s="28"/>
      <c r="BQ60" s="28"/>
      <c r="BR60" s="28"/>
      <c r="BS60" s="28"/>
      <c r="BT60" s="144"/>
      <c r="BU60" s="27"/>
      <c r="BV60" s="28"/>
      <c r="BW60" s="28"/>
      <c r="BX60" s="28"/>
      <c r="BY60" s="28"/>
      <c r="BZ60" s="144"/>
      <c r="CA60" s="28"/>
      <c r="CB60" s="28"/>
      <c r="CC60" s="28"/>
      <c r="CD60" s="28"/>
      <c r="CE60" s="144"/>
    </row>
    <row r="61" spans="2:83" ht="13.5">
      <c r="B61" s="27">
        <f t="shared" si="2"/>
      </c>
      <c r="C61" s="27">
        <f t="shared" si="13"/>
      </c>
      <c r="D61" s="97">
        <f t="shared" si="14"/>
      </c>
      <c r="E61" s="178">
        <f t="shared" si="15"/>
      </c>
      <c r="F61" s="98">
        <f t="shared" si="3"/>
      </c>
      <c r="G61" s="98">
        <f t="shared" si="4"/>
        <v>0</v>
      </c>
      <c r="H61" s="98">
        <f t="shared" si="29"/>
        <v>0</v>
      </c>
      <c r="I61" s="98">
        <f t="shared" si="16"/>
      </c>
      <c r="J61" s="99">
        <f t="shared" si="5"/>
        <v>0</v>
      </c>
      <c r="K61" s="99" t="str">
        <f t="shared" si="17"/>
        <v>ー</v>
      </c>
      <c r="L61" s="99" t="str">
        <f t="shared" si="18"/>
        <v>ー</v>
      </c>
      <c r="M61" s="98" t="str">
        <f t="shared" si="30"/>
        <v>ー</v>
      </c>
      <c r="N61" s="100" t="str">
        <f t="shared" si="6"/>
        <v>テクニック</v>
      </c>
      <c r="O61" s="98">
        <f t="shared" si="7"/>
      </c>
      <c r="P61" s="98" t="e">
        <f t="shared" si="8"/>
        <v>#VALUE!</v>
      </c>
      <c r="Q61" s="101">
        <f t="shared" si="31"/>
      </c>
      <c r="R61" s="102"/>
      <c r="S61" s="153">
        <v>23</v>
      </c>
      <c r="T61" s="217"/>
      <c r="U61" s="218"/>
      <c r="V61" s="218"/>
      <c r="W61" s="218"/>
      <c r="X61" s="219"/>
      <c r="Y61" s="220"/>
      <c r="Z61" s="221"/>
      <c r="AA61" s="143"/>
      <c r="AB61" s="222"/>
      <c r="AC61" s="223"/>
      <c r="AD61" s="105">
        <f t="shared" si="32"/>
      </c>
      <c r="AE61" s="446"/>
      <c r="AF61" s="447"/>
      <c r="AG61" s="42">
        <f t="shared" si="9"/>
      </c>
      <c r="AH61" s="107">
        <v>47</v>
      </c>
      <c r="AI61" s="217"/>
      <c r="AJ61" s="226"/>
      <c r="AK61" s="226"/>
      <c r="AL61" s="226"/>
      <c r="AM61" s="227"/>
      <c r="AN61" s="220"/>
      <c r="AO61" s="221"/>
      <c r="AP61" s="143"/>
      <c r="AQ61" s="222"/>
      <c r="AR61" s="228"/>
      <c r="AS61" s="105">
        <f t="shared" si="19"/>
      </c>
      <c r="AT61" s="224"/>
      <c r="AU61" s="225"/>
      <c r="AV61" s="46">
        <f t="shared" si="38"/>
      </c>
      <c r="AW61" s="35"/>
      <c r="AX61" s="97">
        <f t="shared" si="33"/>
      </c>
      <c r="AY61" s="27">
        <f t="shared" si="20"/>
      </c>
      <c r="AZ61" s="97">
        <f t="shared" si="21"/>
      </c>
      <c r="BA61" s="178">
        <f t="shared" si="34"/>
      </c>
      <c r="BB61" s="98">
        <f t="shared" si="22"/>
      </c>
      <c r="BC61" s="98">
        <f t="shared" si="11"/>
        <v>0</v>
      </c>
      <c r="BD61" s="98">
        <f t="shared" si="35"/>
        <v>0</v>
      </c>
      <c r="BE61" s="98">
        <f t="shared" si="37"/>
      </c>
      <c r="BF61" s="99">
        <f t="shared" si="23"/>
        <v>0</v>
      </c>
      <c r="BG61" s="99" t="str">
        <f t="shared" si="24"/>
        <v>ー</v>
      </c>
      <c r="BH61" s="99" t="str">
        <f t="shared" si="25"/>
        <v>ー</v>
      </c>
      <c r="BI61" s="98" t="str">
        <f t="shared" si="36"/>
        <v>ー</v>
      </c>
      <c r="BJ61" s="100" t="str">
        <f t="shared" si="12"/>
        <v>テクニック</v>
      </c>
      <c r="BK61" s="98">
        <f t="shared" si="26"/>
      </c>
      <c r="BL61" s="98" t="e">
        <f t="shared" si="27"/>
        <v>#VALUE!</v>
      </c>
      <c r="BM61" s="101">
        <f t="shared" si="28"/>
      </c>
      <c r="BN61" s="102"/>
      <c r="BO61" s="27"/>
      <c r="BP61" s="28"/>
      <c r="BQ61" s="28"/>
      <c r="BR61" s="28"/>
      <c r="BS61" s="28"/>
      <c r="BT61" s="144"/>
      <c r="BU61" s="27"/>
      <c r="BV61" s="28"/>
      <c r="BW61" s="28"/>
      <c r="BX61" s="28"/>
      <c r="BY61" s="28"/>
      <c r="BZ61" s="144"/>
      <c r="CA61" s="28"/>
      <c r="CB61" s="28"/>
      <c r="CC61" s="28"/>
      <c r="CD61" s="28"/>
      <c r="CE61" s="144"/>
    </row>
    <row r="62" spans="2:83" ht="13.5">
      <c r="B62" s="27">
        <f t="shared" si="2"/>
      </c>
      <c r="C62" s="27">
        <f t="shared" si="13"/>
      </c>
      <c r="D62" s="97">
        <f t="shared" si="14"/>
      </c>
      <c r="E62" s="178">
        <f t="shared" si="15"/>
      </c>
      <c r="F62" s="98">
        <f t="shared" si="3"/>
      </c>
      <c r="G62" s="98">
        <f t="shared" si="4"/>
        <v>0</v>
      </c>
      <c r="H62" s="98">
        <f t="shared" si="29"/>
        <v>0</v>
      </c>
      <c r="I62" s="98">
        <f t="shared" si="16"/>
      </c>
      <c r="J62" s="99">
        <f t="shared" si="5"/>
        <v>0</v>
      </c>
      <c r="K62" s="99" t="str">
        <f t="shared" si="17"/>
        <v>ー</v>
      </c>
      <c r="L62" s="99" t="str">
        <f t="shared" si="18"/>
        <v>ー</v>
      </c>
      <c r="M62" s="98" t="str">
        <f t="shared" si="30"/>
        <v>ー</v>
      </c>
      <c r="N62" s="100" t="str">
        <f t="shared" si="6"/>
        <v>テクニック</v>
      </c>
      <c r="O62" s="98">
        <f t="shared" si="7"/>
      </c>
      <c r="P62" s="98" t="e">
        <f t="shared" si="8"/>
        <v>#VALUE!</v>
      </c>
      <c r="Q62" s="101">
        <f t="shared" si="31"/>
      </c>
      <c r="R62" s="102"/>
      <c r="S62" s="154">
        <v>24</v>
      </c>
      <c r="T62" s="206"/>
      <c r="U62" s="207"/>
      <c r="V62" s="207"/>
      <c r="W62" s="207"/>
      <c r="X62" s="208"/>
      <c r="Y62" s="209"/>
      <c r="Z62" s="210"/>
      <c r="AA62" s="127"/>
      <c r="AB62" s="211"/>
      <c r="AC62" s="212"/>
      <c r="AD62" s="127">
        <f t="shared" si="32"/>
      </c>
      <c r="AE62" s="448"/>
      <c r="AF62" s="449"/>
      <c r="AG62" s="155">
        <f t="shared" si="9"/>
      </c>
      <c r="AH62" s="154">
        <v>48</v>
      </c>
      <c r="AI62" s="206"/>
      <c r="AJ62" s="215"/>
      <c r="AK62" s="215"/>
      <c r="AL62" s="215"/>
      <c r="AM62" s="216"/>
      <c r="AN62" s="209"/>
      <c r="AO62" s="210"/>
      <c r="AP62" s="127"/>
      <c r="AQ62" s="211"/>
      <c r="AR62" s="212"/>
      <c r="AS62" s="127">
        <f t="shared" si="19"/>
      </c>
      <c r="AT62" s="213"/>
      <c r="AU62" s="214"/>
      <c r="AV62" s="87">
        <f t="shared" si="38"/>
      </c>
      <c r="AW62" s="35"/>
      <c r="AX62" s="97">
        <f t="shared" si="33"/>
      </c>
      <c r="AY62" s="27">
        <f t="shared" si="20"/>
      </c>
      <c r="AZ62" s="97">
        <f t="shared" si="21"/>
      </c>
      <c r="BA62" s="178">
        <f t="shared" si="34"/>
      </c>
      <c r="BB62" s="98">
        <f t="shared" si="22"/>
      </c>
      <c r="BC62" s="98">
        <f t="shared" si="11"/>
        <v>0</v>
      </c>
      <c r="BD62" s="98">
        <f t="shared" si="35"/>
        <v>0</v>
      </c>
      <c r="BE62" s="98">
        <f t="shared" si="37"/>
      </c>
      <c r="BF62" s="99">
        <f t="shared" si="23"/>
        <v>0</v>
      </c>
      <c r="BG62" s="99" t="str">
        <f t="shared" si="24"/>
        <v>ー</v>
      </c>
      <c r="BH62" s="99" t="str">
        <f t="shared" si="25"/>
        <v>ー</v>
      </c>
      <c r="BI62" s="98" t="str">
        <f t="shared" si="36"/>
        <v>ー</v>
      </c>
      <c r="BJ62" s="100" t="str">
        <f t="shared" si="12"/>
        <v>テクニック</v>
      </c>
      <c r="BK62" s="98">
        <f t="shared" si="26"/>
      </c>
      <c r="BL62" s="98" t="e">
        <f t="shared" si="27"/>
        <v>#VALUE!</v>
      </c>
      <c r="BM62" s="101">
        <f t="shared" si="28"/>
      </c>
      <c r="BN62" s="102"/>
      <c r="BO62" s="156"/>
      <c r="BP62" s="157"/>
      <c r="BQ62" s="157" t="s">
        <v>187</v>
      </c>
      <c r="BR62" s="157"/>
      <c r="BS62" s="157"/>
      <c r="BT62" s="158"/>
      <c r="BU62" s="156"/>
      <c r="BV62" s="157"/>
      <c r="BW62" s="157" t="s">
        <v>187</v>
      </c>
      <c r="BX62" s="157"/>
      <c r="BY62" s="157"/>
      <c r="BZ62" s="158"/>
      <c r="CA62" s="157"/>
      <c r="CB62" s="157"/>
      <c r="CC62" s="157"/>
      <c r="CD62" s="157"/>
      <c r="CE62" s="158"/>
    </row>
    <row r="63" spans="2:66" ht="13.5">
      <c r="B63" s="156">
        <f t="shared" si="2"/>
      </c>
      <c r="C63" s="156">
        <f t="shared" si="13"/>
      </c>
      <c r="D63" s="159">
        <f t="shared" si="14"/>
      </c>
      <c r="E63" s="182">
        <f t="shared" si="15"/>
      </c>
      <c r="F63" s="160">
        <f t="shared" si="3"/>
        <v>0</v>
      </c>
      <c r="G63" s="160">
        <f t="shared" si="4"/>
        <v>0</v>
      </c>
      <c r="H63" s="160">
        <f t="shared" si="29"/>
        <v>0</v>
      </c>
      <c r="I63" s="160">
        <f t="shared" si="16"/>
      </c>
      <c r="J63" s="161">
        <f t="shared" si="5"/>
        <v>0</v>
      </c>
      <c r="K63" s="161" t="str">
        <f t="shared" si="17"/>
        <v>ー</v>
      </c>
      <c r="L63" s="161" t="str">
        <f t="shared" si="18"/>
        <v>ー</v>
      </c>
      <c r="M63" s="160" t="str">
        <f t="shared" si="30"/>
        <v>ー</v>
      </c>
      <c r="N63" s="162" t="str">
        <f t="shared" si="6"/>
        <v>テクニック</v>
      </c>
      <c r="O63" s="160">
        <f t="shared" si="7"/>
      </c>
      <c r="P63" s="160" t="e">
        <f t="shared" si="8"/>
        <v>#VALUE!</v>
      </c>
      <c r="Q63" s="163">
        <f t="shared" si="31"/>
      </c>
      <c r="AW63" s="35"/>
      <c r="AX63" s="159">
        <f t="shared" si="33"/>
      </c>
      <c r="AY63" s="156">
        <f t="shared" si="20"/>
      </c>
      <c r="AZ63" s="159">
        <f t="shared" si="21"/>
      </c>
      <c r="BA63" s="182">
        <f t="shared" si="34"/>
      </c>
      <c r="BB63" s="160">
        <f t="shared" si="22"/>
        <v>0</v>
      </c>
      <c r="BC63" s="160">
        <f t="shared" si="11"/>
        <v>0</v>
      </c>
      <c r="BD63" s="160">
        <f t="shared" si="35"/>
        <v>0</v>
      </c>
      <c r="BE63" s="160">
        <f t="shared" si="37"/>
      </c>
      <c r="BF63" s="161">
        <f t="shared" si="23"/>
        <v>0</v>
      </c>
      <c r="BG63" s="161" t="str">
        <f t="shared" si="24"/>
        <v>ー</v>
      </c>
      <c r="BH63" s="161" t="str">
        <f t="shared" si="25"/>
        <v>ー</v>
      </c>
      <c r="BI63" s="160" t="str">
        <f t="shared" si="36"/>
        <v>ー</v>
      </c>
      <c r="BJ63" s="162" t="str">
        <f t="shared" si="12"/>
        <v>テクニック</v>
      </c>
      <c r="BK63" s="160">
        <f t="shared" si="26"/>
      </c>
      <c r="BL63" s="160" t="e">
        <f t="shared" si="27"/>
        <v>#VALUE!</v>
      </c>
      <c r="BM63" s="163">
        <f t="shared" si="28"/>
      </c>
      <c r="BN63" s="102"/>
    </row>
    <row r="64" ht="13.5">
      <c r="M64" s="102"/>
    </row>
    <row r="66" spans="21:26" ht="13.5">
      <c r="U66" s="165"/>
      <c r="V66" s="165"/>
      <c r="W66" s="165"/>
      <c r="X66" s="165"/>
      <c r="Y66" s="165"/>
      <c r="Z66" s="165"/>
    </row>
    <row r="67" spans="21:26" ht="13.5">
      <c r="U67" s="165"/>
      <c r="V67" s="165"/>
      <c r="W67" s="165"/>
      <c r="X67" s="165"/>
      <c r="Y67" s="165"/>
      <c r="Z67" s="165"/>
    </row>
    <row r="68" spans="21:26" ht="13.5">
      <c r="U68" s="165"/>
      <c r="V68" s="166"/>
      <c r="W68" s="166"/>
      <c r="X68" s="166"/>
      <c r="Y68" s="167"/>
      <c r="Z68" s="167"/>
    </row>
    <row r="69" spans="21:26" ht="13.5">
      <c r="U69" s="165"/>
      <c r="V69" s="166"/>
      <c r="W69" s="166"/>
      <c r="X69" s="166"/>
      <c r="Y69" s="167"/>
      <c r="Z69" s="167"/>
    </row>
    <row r="70" spans="4:53" ht="13.5">
      <c r="D70" s="22"/>
      <c r="E70" s="22"/>
      <c r="F70" s="23"/>
      <c r="G70" s="168"/>
      <c r="M70" s="23"/>
      <c r="U70" s="165"/>
      <c r="V70" s="166"/>
      <c r="W70" s="166"/>
      <c r="X70" s="166"/>
      <c r="Y70" s="167"/>
      <c r="Z70" s="167"/>
      <c r="AZ70" s="22"/>
      <c r="BA70" s="22"/>
    </row>
    <row r="71" spans="19:26" ht="13.5">
      <c r="S71" s="169"/>
      <c r="T71" s="28"/>
      <c r="U71" s="167"/>
      <c r="V71" s="167"/>
      <c r="W71" s="167"/>
      <c r="X71" s="167"/>
      <c r="Y71" s="167"/>
      <c r="Z71" s="167"/>
    </row>
    <row r="72" spans="19:26" ht="13.5">
      <c r="S72" s="169"/>
      <c r="T72" s="28"/>
      <c r="U72" s="167"/>
      <c r="V72" s="167"/>
      <c r="W72" s="167"/>
      <c r="X72" s="167"/>
      <c r="Y72" s="167"/>
      <c r="Z72" s="167"/>
    </row>
    <row r="77" spans="21:23" ht="13.5">
      <c r="U77" s="38"/>
      <c r="V77" s="38"/>
      <c r="W77" s="38"/>
    </row>
    <row r="78" spans="21:23" ht="13.5">
      <c r="U78" s="38"/>
      <c r="V78" s="38"/>
      <c r="W78" s="38"/>
    </row>
    <row r="79" spans="21:23" ht="13.5">
      <c r="U79" s="38"/>
      <c r="V79" s="38"/>
      <c r="W79" s="38"/>
    </row>
    <row r="80" spans="21:23" ht="13.5">
      <c r="U80" s="38"/>
      <c r="V80" s="38"/>
      <c r="W80" s="38"/>
    </row>
  </sheetData>
  <sheetProtection/>
  <mergeCells count="421">
    <mergeCell ref="AQ1:AS1"/>
    <mergeCell ref="AQ2:AS2"/>
    <mergeCell ref="AQ62:AR62"/>
    <mergeCell ref="AT62:AU62"/>
    <mergeCell ref="C37:C38"/>
    <mergeCell ref="AY37:AY38"/>
    <mergeCell ref="T62:X62"/>
    <mergeCell ref="Y62:Z62"/>
    <mergeCell ref="AB62:AC62"/>
    <mergeCell ref="AE62:AF62"/>
    <mergeCell ref="AI62:AM62"/>
    <mergeCell ref="AN62:AO62"/>
    <mergeCell ref="AQ60:AR60"/>
    <mergeCell ref="AT60:AU60"/>
    <mergeCell ref="T61:X61"/>
    <mergeCell ref="Y61:Z61"/>
    <mergeCell ref="AB61:AC61"/>
    <mergeCell ref="AE61:AF61"/>
    <mergeCell ref="AI61:AM61"/>
    <mergeCell ref="AN61:AO61"/>
    <mergeCell ref="AQ61:AR61"/>
    <mergeCell ref="AT61:AU61"/>
    <mergeCell ref="T60:X60"/>
    <mergeCell ref="Y60:Z60"/>
    <mergeCell ref="AB60:AC60"/>
    <mergeCell ref="AE60:AF60"/>
    <mergeCell ref="AI60:AM60"/>
    <mergeCell ref="AN60:AO60"/>
    <mergeCell ref="AQ58:AR58"/>
    <mergeCell ref="AT58:AU58"/>
    <mergeCell ref="T59:X59"/>
    <mergeCell ref="Y59:Z59"/>
    <mergeCell ref="AB59:AC59"/>
    <mergeCell ref="AE59:AF59"/>
    <mergeCell ref="AI59:AM59"/>
    <mergeCell ref="AN59:AO59"/>
    <mergeCell ref="AQ59:AR59"/>
    <mergeCell ref="AT59:AU59"/>
    <mergeCell ref="T58:X58"/>
    <mergeCell ref="Y58:Z58"/>
    <mergeCell ref="AB58:AC58"/>
    <mergeCell ref="AE58:AF58"/>
    <mergeCell ref="AI58:AM58"/>
    <mergeCell ref="AN58:AO58"/>
    <mergeCell ref="AT56:AU56"/>
    <mergeCell ref="T57:X57"/>
    <mergeCell ref="Y57:Z57"/>
    <mergeCell ref="AB57:AC57"/>
    <mergeCell ref="AE57:AF57"/>
    <mergeCell ref="AI57:AM57"/>
    <mergeCell ref="AN57:AO57"/>
    <mergeCell ref="AQ57:AR57"/>
    <mergeCell ref="AT57:AU57"/>
    <mergeCell ref="AQ55:AR55"/>
    <mergeCell ref="AT55:AU55"/>
    <mergeCell ref="Y54:Z54"/>
    <mergeCell ref="T56:X56"/>
    <mergeCell ref="Y56:Z56"/>
    <mergeCell ref="AB56:AC56"/>
    <mergeCell ref="AE56:AF56"/>
    <mergeCell ref="AI56:AM56"/>
    <mergeCell ref="AN56:AO56"/>
    <mergeCell ref="AQ56:AR56"/>
    <mergeCell ref="T55:X55"/>
    <mergeCell ref="Y55:Z55"/>
    <mergeCell ref="AB55:AC55"/>
    <mergeCell ref="AE55:AF55"/>
    <mergeCell ref="AI55:AM55"/>
    <mergeCell ref="AN55:AO55"/>
    <mergeCell ref="AB54:AC54"/>
    <mergeCell ref="AE54:AF54"/>
    <mergeCell ref="AI54:AM54"/>
    <mergeCell ref="AN54:AO54"/>
    <mergeCell ref="AQ54:AR54"/>
    <mergeCell ref="CA52:CA55"/>
    <mergeCell ref="AQ53:AR53"/>
    <mergeCell ref="AT53:AU53"/>
    <mergeCell ref="AT52:AU52"/>
    <mergeCell ref="AT54:AU54"/>
    <mergeCell ref="T53:X53"/>
    <mergeCell ref="Y53:Z53"/>
    <mergeCell ref="AB53:AC53"/>
    <mergeCell ref="AE53:AF53"/>
    <mergeCell ref="AI53:AM53"/>
    <mergeCell ref="AN53:AO53"/>
    <mergeCell ref="T54:X54"/>
    <mergeCell ref="AQ51:AR51"/>
    <mergeCell ref="AT51:AU51"/>
    <mergeCell ref="T52:X52"/>
    <mergeCell ref="Y52:Z52"/>
    <mergeCell ref="AB52:AC52"/>
    <mergeCell ref="AE52:AF52"/>
    <mergeCell ref="AI52:AM52"/>
    <mergeCell ref="AN52:AO52"/>
    <mergeCell ref="AQ52:AR52"/>
    <mergeCell ref="T51:X51"/>
    <mergeCell ref="Y51:Z51"/>
    <mergeCell ref="AB51:AC51"/>
    <mergeCell ref="AE51:AF51"/>
    <mergeCell ref="AI51:AM51"/>
    <mergeCell ref="AN51:AO51"/>
    <mergeCell ref="AQ49:AR49"/>
    <mergeCell ref="AT49:AU49"/>
    <mergeCell ref="T50:X50"/>
    <mergeCell ref="Y50:Z50"/>
    <mergeCell ref="AB50:AC50"/>
    <mergeCell ref="AE50:AF50"/>
    <mergeCell ref="AI50:AM50"/>
    <mergeCell ref="AN50:AO50"/>
    <mergeCell ref="AQ50:AR50"/>
    <mergeCell ref="AT50:AU50"/>
    <mergeCell ref="T49:X49"/>
    <mergeCell ref="Y49:Z49"/>
    <mergeCell ref="AB49:AC49"/>
    <mergeCell ref="AE49:AF49"/>
    <mergeCell ref="AI49:AM49"/>
    <mergeCell ref="AN49:AO49"/>
    <mergeCell ref="AQ47:AR47"/>
    <mergeCell ref="AT47:AU47"/>
    <mergeCell ref="T48:X48"/>
    <mergeCell ref="Y48:Z48"/>
    <mergeCell ref="AB48:AC48"/>
    <mergeCell ref="AE48:AF48"/>
    <mergeCell ref="AI48:AM48"/>
    <mergeCell ref="AN48:AO48"/>
    <mergeCell ref="AQ48:AR48"/>
    <mergeCell ref="AT48:AU48"/>
    <mergeCell ref="T47:X47"/>
    <mergeCell ref="Y47:Z47"/>
    <mergeCell ref="AB47:AC47"/>
    <mergeCell ref="AE47:AF47"/>
    <mergeCell ref="AI47:AM47"/>
    <mergeCell ref="AN47:AO47"/>
    <mergeCell ref="AQ45:AR45"/>
    <mergeCell ref="AT45:AU45"/>
    <mergeCell ref="T46:X46"/>
    <mergeCell ref="Y46:Z46"/>
    <mergeCell ref="AB46:AC46"/>
    <mergeCell ref="AE46:AF46"/>
    <mergeCell ref="AI46:AM46"/>
    <mergeCell ref="AN46:AO46"/>
    <mergeCell ref="AQ46:AR46"/>
    <mergeCell ref="AT46:AU46"/>
    <mergeCell ref="T45:X45"/>
    <mergeCell ref="Y45:Z45"/>
    <mergeCell ref="AB45:AC45"/>
    <mergeCell ref="AE45:AF45"/>
    <mergeCell ref="AI45:AM45"/>
    <mergeCell ref="AN45:AO45"/>
    <mergeCell ref="AQ43:AR43"/>
    <mergeCell ref="AT43:AU43"/>
    <mergeCell ref="T44:X44"/>
    <mergeCell ref="Y44:Z44"/>
    <mergeCell ref="AB44:AC44"/>
    <mergeCell ref="AE44:AF44"/>
    <mergeCell ref="AI44:AM44"/>
    <mergeCell ref="AN44:AO44"/>
    <mergeCell ref="AQ44:AR44"/>
    <mergeCell ref="AT44:AU44"/>
    <mergeCell ref="T43:X43"/>
    <mergeCell ref="Y43:Z43"/>
    <mergeCell ref="AB43:AC43"/>
    <mergeCell ref="AE43:AF43"/>
    <mergeCell ref="AI43:AM43"/>
    <mergeCell ref="AN43:AO43"/>
    <mergeCell ref="BV41:BW41"/>
    <mergeCell ref="T42:X42"/>
    <mergeCell ref="Y42:Z42"/>
    <mergeCell ref="AB42:AC42"/>
    <mergeCell ref="AE42:AF42"/>
    <mergeCell ref="AI42:AM42"/>
    <mergeCell ref="AN42:AO42"/>
    <mergeCell ref="AQ42:AR42"/>
    <mergeCell ref="AT42:AU42"/>
    <mergeCell ref="BV42:BW42"/>
    <mergeCell ref="AT40:AU40"/>
    <mergeCell ref="BV40:BW40"/>
    <mergeCell ref="T41:X41"/>
    <mergeCell ref="Y41:Z41"/>
    <mergeCell ref="AB41:AC41"/>
    <mergeCell ref="AE41:AF41"/>
    <mergeCell ref="AI41:AM41"/>
    <mergeCell ref="AN41:AO41"/>
    <mergeCell ref="AQ41:AR41"/>
    <mergeCell ref="AT41:AU41"/>
    <mergeCell ref="AQ39:AR39"/>
    <mergeCell ref="AT39:AU39"/>
    <mergeCell ref="BV39:BW39"/>
    <mergeCell ref="T40:X40"/>
    <mergeCell ref="Y40:Z40"/>
    <mergeCell ref="AB40:AC40"/>
    <mergeCell ref="AE40:AF40"/>
    <mergeCell ref="AI40:AM40"/>
    <mergeCell ref="AN40:AO40"/>
    <mergeCell ref="AQ40:AR40"/>
    <mergeCell ref="T39:X39"/>
    <mergeCell ref="Y39:Z39"/>
    <mergeCell ref="AB39:AC39"/>
    <mergeCell ref="AE39:AF39"/>
    <mergeCell ref="AI39:AM39"/>
    <mergeCell ref="AN39:AO39"/>
    <mergeCell ref="BJ37:BJ38"/>
    <mergeCell ref="BK37:BK38"/>
    <mergeCell ref="BL37:BL38"/>
    <mergeCell ref="BM37:BM38"/>
    <mergeCell ref="BO37:BR37"/>
    <mergeCell ref="BV37:BW37"/>
    <mergeCell ref="BV38:BW38"/>
    <mergeCell ref="BC37:BD37"/>
    <mergeCell ref="BE37:BE38"/>
    <mergeCell ref="BF37:BF38"/>
    <mergeCell ref="BG37:BG38"/>
    <mergeCell ref="BH37:BH38"/>
    <mergeCell ref="BI37:BI38"/>
    <mergeCell ref="AK37:AL37"/>
    <mergeCell ref="AM37:AS37"/>
    <mergeCell ref="AX37:AX38"/>
    <mergeCell ref="AZ37:AZ38"/>
    <mergeCell ref="BA37:BA38"/>
    <mergeCell ref="BB37:BB38"/>
    <mergeCell ref="AN38:AO38"/>
    <mergeCell ref="AQ38:AR38"/>
    <mergeCell ref="AT38:AU38"/>
    <mergeCell ref="Q37:Q38"/>
    <mergeCell ref="S37:V37"/>
    <mergeCell ref="X37:Z37"/>
    <mergeCell ref="AA37:AB37"/>
    <mergeCell ref="AC37:AD37"/>
    <mergeCell ref="AH37:AJ37"/>
    <mergeCell ref="Y38:Z38"/>
    <mergeCell ref="AB38:AC38"/>
    <mergeCell ref="AE38:AF38"/>
    <mergeCell ref="K37:K38"/>
    <mergeCell ref="L37:L38"/>
    <mergeCell ref="M37:M38"/>
    <mergeCell ref="N37:N38"/>
    <mergeCell ref="O37:O38"/>
    <mergeCell ref="P37:P38"/>
    <mergeCell ref="AH36:AJ36"/>
    <mergeCell ref="AK36:AL36"/>
    <mergeCell ref="AM36:AS36"/>
    <mergeCell ref="B37:B38"/>
    <mergeCell ref="D37:D38"/>
    <mergeCell ref="E37:E38"/>
    <mergeCell ref="F37:F38"/>
    <mergeCell ref="G37:H37"/>
    <mergeCell ref="I37:I38"/>
    <mergeCell ref="J37:J38"/>
    <mergeCell ref="G36:J36"/>
    <mergeCell ref="S36:V36"/>
    <mergeCell ref="X36:Z36"/>
    <mergeCell ref="AA36:AB36"/>
    <mergeCell ref="AC36:AD36"/>
    <mergeCell ref="AF36:AG36"/>
    <mergeCell ref="AM34:AS34"/>
    <mergeCell ref="S35:V35"/>
    <mergeCell ref="X35:Z35"/>
    <mergeCell ref="AA35:AB35"/>
    <mergeCell ref="AC35:AD35"/>
    <mergeCell ref="AF35:AG35"/>
    <mergeCell ref="AH35:AJ35"/>
    <mergeCell ref="AK35:AL35"/>
    <mergeCell ref="AM35:AS35"/>
    <mergeCell ref="AK33:AL33"/>
    <mergeCell ref="AM33:AS33"/>
    <mergeCell ref="S34:T34"/>
    <mergeCell ref="U34:V34"/>
    <mergeCell ref="X34:Z34"/>
    <mergeCell ref="AA34:AB34"/>
    <mergeCell ref="AC34:AD34"/>
    <mergeCell ref="AF34:AG34"/>
    <mergeCell ref="AH34:AJ34"/>
    <mergeCell ref="AK34:AL34"/>
    <mergeCell ref="S32:U32"/>
    <mergeCell ref="V32:AE32"/>
    <mergeCell ref="AH32:AJ32"/>
    <mergeCell ref="AK32:AL32"/>
    <mergeCell ref="AM32:AS32"/>
    <mergeCell ref="S33:V33"/>
    <mergeCell ref="X33:Z33"/>
    <mergeCell ref="AA33:AB33"/>
    <mergeCell ref="AC33:AD33"/>
    <mergeCell ref="AH33:AJ33"/>
    <mergeCell ref="AM30:AS30"/>
    <mergeCell ref="S31:V31"/>
    <mergeCell ref="W31:Z31"/>
    <mergeCell ref="AA31:AC31"/>
    <mergeCell ref="AD31:AE31"/>
    <mergeCell ref="AF31:AH31"/>
    <mergeCell ref="AI31:AL31"/>
    <mergeCell ref="AM31:AS31"/>
    <mergeCell ref="S30:V30"/>
    <mergeCell ref="W30:Z30"/>
    <mergeCell ref="AA30:AC30"/>
    <mergeCell ref="AD30:AE30"/>
    <mergeCell ref="AF30:AH30"/>
    <mergeCell ref="AI30:AL30"/>
    <mergeCell ref="S28:U28"/>
    <mergeCell ref="AB28:AC28"/>
    <mergeCell ref="AH28:AI28"/>
    <mergeCell ref="AM28:AS28"/>
    <mergeCell ref="S29:U29"/>
    <mergeCell ref="AB29:AC29"/>
    <mergeCell ref="AH29:AI29"/>
    <mergeCell ref="AM29:AS29"/>
    <mergeCell ref="AM25:AS25"/>
    <mergeCell ref="S26:U26"/>
    <mergeCell ref="AB26:AC26"/>
    <mergeCell ref="AH26:AI26"/>
    <mergeCell ref="AM26:AS26"/>
    <mergeCell ref="S27:U27"/>
    <mergeCell ref="AB27:AC27"/>
    <mergeCell ref="AH27:AI27"/>
    <mergeCell ref="AM27:AS27"/>
    <mergeCell ref="W23:X23"/>
    <mergeCell ref="Z23:AA23"/>
    <mergeCell ref="AB23:AC23"/>
    <mergeCell ref="AD23:AE23"/>
    <mergeCell ref="AG23:AI23"/>
    <mergeCell ref="S25:U25"/>
    <mergeCell ref="AB25:AC25"/>
    <mergeCell ref="AH25:AI25"/>
    <mergeCell ref="AM21:AS21"/>
    <mergeCell ref="AA22:AB22"/>
    <mergeCell ref="AC22:AE22"/>
    <mergeCell ref="AH22:AL22"/>
    <mergeCell ref="AM22:AS22"/>
    <mergeCell ref="AC21:AE21"/>
    <mergeCell ref="AH21:AL21"/>
    <mergeCell ref="S24:U24"/>
    <mergeCell ref="AB24:AC24"/>
    <mergeCell ref="AH24:AI24"/>
    <mergeCell ref="AM24:AS24"/>
    <mergeCell ref="S23:U23"/>
    <mergeCell ref="AK23:AL23"/>
    <mergeCell ref="AM23:AS23"/>
    <mergeCell ref="S21:S22"/>
    <mergeCell ref="T21:U22"/>
    <mergeCell ref="V21:V22"/>
    <mergeCell ref="W21:W22"/>
    <mergeCell ref="X21:Z22"/>
    <mergeCell ref="AA21:AB21"/>
    <mergeCell ref="AC19:AE19"/>
    <mergeCell ref="AH19:AL19"/>
    <mergeCell ref="AM19:AS19"/>
    <mergeCell ref="AA20:AB20"/>
    <mergeCell ref="AC20:AE20"/>
    <mergeCell ref="AH20:AL20"/>
    <mergeCell ref="AM20:AS20"/>
    <mergeCell ref="S19:S20"/>
    <mergeCell ref="T19:U20"/>
    <mergeCell ref="V19:V20"/>
    <mergeCell ref="W19:W20"/>
    <mergeCell ref="X19:Z20"/>
    <mergeCell ref="AA19:AB19"/>
    <mergeCell ref="S17:S18"/>
    <mergeCell ref="T17:U18"/>
    <mergeCell ref="V17:V18"/>
    <mergeCell ref="W17:W18"/>
    <mergeCell ref="X17:Z18"/>
    <mergeCell ref="AM17:AS17"/>
    <mergeCell ref="AA18:AB18"/>
    <mergeCell ref="AC18:AE18"/>
    <mergeCell ref="AH18:AL18"/>
    <mergeCell ref="AM18:AS18"/>
    <mergeCell ref="S15:S16"/>
    <mergeCell ref="T15:U16"/>
    <mergeCell ref="V15:V16"/>
    <mergeCell ref="W15:W16"/>
    <mergeCell ref="X15:Z16"/>
    <mergeCell ref="AM15:AS15"/>
    <mergeCell ref="AM16:AS16"/>
    <mergeCell ref="S13:S14"/>
    <mergeCell ref="T13:U14"/>
    <mergeCell ref="V13:W14"/>
    <mergeCell ref="X13:Z14"/>
    <mergeCell ref="AM13:AS13"/>
    <mergeCell ref="AM14:AS14"/>
    <mergeCell ref="S11:S12"/>
    <mergeCell ref="T11:U12"/>
    <mergeCell ref="V11:W12"/>
    <mergeCell ref="X11:Z12"/>
    <mergeCell ref="AM11:AS11"/>
    <mergeCell ref="AM12:AS12"/>
    <mergeCell ref="S9:S10"/>
    <mergeCell ref="T9:U10"/>
    <mergeCell ref="V9:W10"/>
    <mergeCell ref="X9:Z10"/>
    <mergeCell ref="AM9:AS9"/>
    <mergeCell ref="AM10:AS10"/>
    <mergeCell ref="AM6:AS6"/>
    <mergeCell ref="S7:S8"/>
    <mergeCell ref="T7:U8"/>
    <mergeCell ref="V7:W8"/>
    <mergeCell ref="X7:Z8"/>
    <mergeCell ref="AM7:AS7"/>
    <mergeCell ref="AM8:AS8"/>
    <mergeCell ref="AT2:AV2"/>
    <mergeCell ref="S3:V3"/>
    <mergeCell ref="W3:Z3"/>
    <mergeCell ref="AA3:AV3"/>
    <mergeCell ref="AA4:AL16"/>
    <mergeCell ref="S5:S6"/>
    <mergeCell ref="T5:U6"/>
    <mergeCell ref="V5:W6"/>
    <mergeCell ref="X5:Z6"/>
    <mergeCell ref="AM5:AS5"/>
    <mergeCell ref="Y2:Z2"/>
    <mergeCell ref="AA2:AC2"/>
    <mergeCell ref="AD2:AE2"/>
    <mergeCell ref="AF2:AG2"/>
    <mergeCell ref="AH2:AP2"/>
    <mergeCell ref="BQ45:CC45"/>
    <mergeCell ref="S1:V1"/>
    <mergeCell ref="W1:X1"/>
    <mergeCell ref="Y1:AI1"/>
    <mergeCell ref="AJ1:AK1"/>
    <mergeCell ref="AL1:AP1"/>
    <mergeCell ref="AT1:AV1"/>
    <mergeCell ref="S2:V2"/>
    <mergeCell ref="W2:X2"/>
  </mergeCells>
  <dataValidations count="1">
    <dataValidation type="list" allowBlank="1" showInputMessage="1" showErrorMessage="1" sqref="AA34:AD37">
      <formula1>"わからない,片言,なまり,母語並"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E80"/>
  <sheetViews>
    <sheetView zoomScale="85" zoomScaleNormal="85" zoomScaleSheetLayoutView="100" zoomScalePageLayoutView="85" workbookViewId="0" topLeftCell="A1">
      <selection activeCell="AC36" sqref="AC36:AD36"/>
    </sheetView>
  </sheetViews>
  <sheetFormatPr defaultColWidth="2.625" defaultRowHeight="13.5"/>
  <cols>
    <col min="1" max="1" width="2.00390625" style="0" customWidth="1"/>
    <col min="2" max="5" width="8.625" style="0" hidden="1" customWidth="1"/>
    <col min="6" max="6" width="8.625" style="1" hidden="1" customWidth="1"/>
    <col min="7" max="17" width="8.625" style="0" hidden="1" customWidth="1"/>
    <col min="18" max="18" width="3.00390625" style="0" customWidth="1"/>
    <col min="19" max="19" width="2.75390625" style="164" customWidth="1"/>
    <col min="20" max="20" width="2.375" style="0" customWidth="1"/>
    <col min="21" max="21" width="4.375" style="0" customWidth="1"/>
    <col min="22" max="22" width="4.00390625" style="0" customWidth="1"/>
    <col min="23" max="23" width="3.25390625" style="0" customWidth="1"/>
    <col min="24" max="24" width="3.375" style="0" customWidth="1"/>
    <col min="25" max="26" width="3.50390625" style="0" customWidth="1"/>
    <col min="27" max="27" width="4.125" style="0" customWidth="1"/>
    <col min="28" max="29" width="1.875" style="0" customWidth="1"/>
    <col min="30" max="30" width="3.75390625" style="0" customWidth="1"/>
    <col min="31" max="31" width="4.00390625" style="0" customWidth="1"/>
    <col min="32" max="32" width="4.125" style="0" customWidth="1"/>
    <col min="33" max="33" width="3.50390625" style="0" customWidth="1"/>
    <col min="34" max="34" width="2.25390625" style="0" customWidth="1"/>
    <col min="35" max="35" width="1.625" style="0" customWidth="1"/>
    <col min="36" max="36" width="3.50390625" style="0" customWidth="1"/>
    <col min="37" max="37" width="3.00390625" style="0" customWidth="1"/>
    <col min="38" max="39" width="3.50390625" style="0" customWidth="1"/>
    <col min="40" max="40" width="3.875" style="0" customWidth="1"/>
    <col min="41" max="41" width="3.375" style="0" customWidth="1"/>
    <col min="42" max="42" width="3.625" style="0" customWidth="1"/>
    <col min="43" max="43" width="2.00390625" style="0" customWidth="1"/>
    <col min="44" max="44" width="1.75390625" style="0" customWidth="1"/>
    <col min="45" max="45" width="4.125" style="0" customWidth="1"/>
    <col min="46" max="46" width="3.50390625" style="0" customWidth="1"/>
    <col min="47" max="47" width="3.875" style="0" customWidth="1"/>
    <col min="48" max="48" width="3.125" style="6" customWidth="1"/>
    <col min="49" max="49" width="3.875" style="6" customWidth="1"/>
    <col min="50" max="53" width="8.625" style="0" hidden="1" customWidth="1"/>
    <col min="54" max="54" width="8.625" style="1" hidden="1" customWidth="1"/>
    <col min="55" max="60" width="8.625" style="0" hidden="1" customWidth="1"/>
    <col min="61" max="62" width="8.625" style="6" hidden="1" customWidth="1"/>
    <col min="63" max="65" width="8.625" style="0" hidden="1" customWidth="1"/>
    <col min="66" max="66" width="4.25390625" style="6" customWidth="1"/>
    <col min="67" max="67" width="11.875" style="0" customWidth="1"/>
    <col min="68" max="68" width="4.375" style="0" customWidth="1"/>
    <col min="69" max="69" width="6.125" style="0" customWidth="1"/>
    <col min="70" max="70" width="4.875" style="0" customWidth="1"/>
    <col min="71" max="71" width="5.25390625" style="0" customWidth="1"/>
    <col min="72" max="72" width="6.125" style="0" bestFit="1" customWidth="1"/>
    <col min="73" max="73" width="5.25390625" style="0" customWidth="1"/>
    <col min="74" max="74" width="4.875" style="0" customWidth="1"/>
    <col min="75" max="75" width="4.50390625" style="0" customWidth="1"/>
    <col min="76" max="76" width="5.625" style="0" customWidth="1"/>
    <col min="77" max="78" width="5.75390625" style="0" customWidth="1"/>
    <col min="79" max="79" width="4.50390625" style="0" customWidth="1"/>
    <col min="80" max="80" width="4.375" style="0" customWidth="1"/>
    <col min="81" max="81" width="5.625" style="0" customWidth="1"/>
    <col min="82" max="82" width="5.75390625" style="0" customWidth="1"/>
    <col min="83" max="83" width="6.625" style="0" bestFit="1" customWidth="1"/>
    <col min="84" max="84" width="3.25390625" style="0" customWidth="1"/>
  </cols>
  <sheetData>
    <row r="1" spans="19:83" ht="18.75">
      <c r="S1" s="432" t="s">
        <v>0</v>
      </c>
      <c r="T1" s="327"/>
      <c r="U1" s="327"/>
      <c r="V1" s="250"/>
      <c r="W1" s="420" t="s">
        <v>1</v>
      </c>
      <c r="X1" s="421"/>
      <c r="Y1" s="422"/>
      <c r="Z1" s="300"/>
      <c r="AA1" s="300"/>
      <c r="AB1" s="300"/>
      <c r="AC1" s="300"/>
      <c r="AD1" s="300"/>
      <c r="AE1" s="300"/>
      <c r="AF1" s="300"/>
      <c r="AG1" s="300"/>
      <c r="AH1" s="300"/>
      <c r="AI1" s="423"/>
      <c r="AJ1" s="424" t="s">
        <v>2</v>
      </c>
      <c r="AK1" s="425"/>
      <c r="AL1" s="241"/>
      <c r="AM1" s="300"/>
      <c r="AN1" s="300"/>
      <c r="AO1" s="300"/>
      <c r="AP1" s="257"/>
      <c r="AQ1" s="2"/>
      <c r="AR1" s="419" t="s">
        <v>3</v>
      </c>
      <c r="AS1" s="433"/>
      <c r="AT1" s="406">
        <v>450</v>
      </c>
      <c r="AU1" s="407"/>
      <c r="AV1" s="408"/>
      <c r="AW1" s="5"/>
      <c r="BO1" s="7" t="s">
        <v>4</v>
      </c>
      <c r="BP1" s="8"/>
      <c r="BQ1" s="9" t="s">
        <v>5</v>
      </c>
      <c r="BR1" s="10" t="s">
        <v>6</v>
      </c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9" t="s">
        <v>7</v>
      </c>
      <c r="CD1" s="9" t="s">
        <v>189</v>
      </c>
      <c r="CE1" s="9" t="s">
        <v>8</v>
      </c>
    </row>
    <row r="2" spans="19:83" ht="13.5">
      <c r="S2" s="426" t="s">
        <v>9</v>
      </c>
      <c r="T2" s="394"/>
      <c r="U2" s="394"/>
      <c r="V2" s="395"/>
      <c r="W2" s="427" t="s">
        <v>10</v>
      </c>
      <c r="X2" s="428"/>
      <c r="Y2" s="429"/>
      <c r="Z2" s="429"/>
      <c r="AA2" s="430" t="s">
        <v>11</v>
      </c>
      <c r="AB2" s="430"/>
      <c r="AC2" s="430"/>
      <c r="AD2" s="431"/>
      <c r="AE2" s="431"/>
      <c r="AF2" s="401" t="s">
        <v>190</v>
      </c>
      <c r="AG2" s="402"/>
      <c r="AH2" s="403"/>
      <c r="AI2" s="404"/>
      <c r="AJ2" s="404"/>
      <c r="AK2" s="404"/>
      <c r="AL2" s="404"/>
      <c r="AM2" s="404"/>
      <c r="AN2" s="404"/>
      <c r="AO2" s="404"/>
      <c r="AP2" s="405"/>
      <c r="AQ2" s="11"/>
      <c r="AR2" s="434" t="s">
        <v>12</v>
      </c>
      <c r="AS2" s="434"/>
      <c r="AT2" s="406">
        <f>IF(COUNTIF(AH35,"=ERROR")&gt;0,"ERROR",AT1-AH37-AK37)</f>
        <v>376</v>
      </c>
      <c r="AU2" s="407"/>
      <c r="AV2" s="408"/>
      <c r="AW2" s="5"/>
      <c r="BO2" s="12"/>
      <c r="BP2" s="13"/>
      <c r="BQ2" s="14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6"/>
      <c r="CD2" s="202"/>
      <c r="CE2" s="14">
        <f>IF(CD2="","",IF(CD2&gt;0,ROUNDUP(CD2*(CC2+100%),0),ROUNDDOWN(CD2*(CC2+100%),0)))</f>
      </c>
    </row>
    <row r="3" spans="19:83" ht="13.5">
      <c r="S3" s="415" t="s">
        <v>13</v>
      </c>
      <c r="T3" s="283"/>
      <c r="U3" s="283"/>
      <c r="V3" s="386"/>
      <c r="W3" s="416" t="s">
        <v>14</v>
      </c>
      <c r="X3" s="417"/>
      <c r="Y3" s="417"/>
      <c r="Z3" s="417"/>
      <c r="AA3" s="41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83"/>
      <c r="AR3" s="283"/>
      <c r="AS3" s="283"/>
      <c r="AT3" s="278"/>
      <c r="AU3" s="278"/>
      <c r="AV3" s="237"/>
      <c r="AW3" s="5"/>
      <c r="BO3" s="17"/>
      <c r="BP3" s="18"/>
      <c r="BQ3" s="19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1"/>
      <c r="CD3" s="202"/>
      <c r="CE3" s="14">
        <f aca="true" t="shared" si="0" ref="CE3:CE36">IF(CD3="","",IF(CD3&gt;0,ROUNDUP(CD3*(CC3+100%),0),ROUNDDOWN(CD3*(CC3+100%),0)))</f>
      </c>
    </row>
    <row r="4" spans="4:83" ht="13.5">
      <c r="D4" s="22" t="s">
        <v>15</v>
      </c>
      <c r="E4" s="22"/>
      <c r="F4" s="23"/>
      <c r="M4" s="23"/>
      <c r="S4" s="24" t="s">
        <v>16</v>
      </c>
      <c r="T4" s="25"/>
      <c r="U4" s="25"/>
      <c r="V4" s="25" t="s">
        <v>17</v>
      </c>
      <c r="W4" s="25"/>
      <c r="X4" s="25" t="s">
        <v>7</v>
      </c>
      <c r="Y4" s="25"/>
      <c r="Z4" s="26"/>
      <c r="AA4" s="392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250"/>
      <c r="AM4" s="29" t="s">
        <v>18</v>
      </c>
      <c r="AN4" s="30"/>
      <c r="AO4" s="30"/>
      <c r="AP4" s="31"/>
      <c r="AQ4" s="31"/>
      <c r="AR4" s="31"/>
      <c r="AS4" s="31"/>
      <c r="AT4" s="32" t="s">
        <v>7</v>
      </c>
      <c r="AU4" s="33" t="s">
        <v>189</v>
      </c>
      <c r="AV4" s="34" t="s">
        <v>193</v>
      </c>
      <c r="AW4" s="35"/>
      <c r="AZ4" s="22"/>
      <c r="BA4" s="22"/>
      <c r="BI4" s="35"/>
      <c r="BJ4" s="35"/>
      <c r="BN4" s="35"/>
      <c r="BO4" s="17"/>
      <c r="BP4" s="18"/>
      <c r="BQ4" s="19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1"/>
      <c r="CD4" s="202"/>
      <c r="CE4" s="14">
        <f t="shared" si="0"/>
      </c>
    </row>
    <row r="5" spans="4:83" ht="13.5">
      <c r="D5" s="36" t="s">
        <v>19</v>
      </c>
      <c r="E5" s="37" t="s">
        <v>20</v>
      </c>
      <c r="F5" s="37" t="s">
        <v>21</v>
      </c>
      <c r="G5" s="36" t="s">
        <v>19</v>
      </c>
      <c r="H5" s="37" t="s">
        <v>20</v>
      </c>
      <c r="I5" s="37" t="s">
        <v>21</v>
      </c>
      <c r="J5" s="37"/>
      <c r="K5" s="37"/>
      <c r="L5" s="37"/>
      <c r="N5" s="38"/>
      <c r="O5" s="38"/>
      <c r="P5" s="38"/>
      <c r="S5" s="409"/>
      <c r="T5" s="411" t="s">
        <v>22</v>
      </c>
      <c r="U5" s="411"/>
      <c r="V5" s="413">
        <v>2</v>
      </c>
      <c r="W5" s="413"/>
      <c r="X5" s="327"/>
      <c r="Y5" s="327"/>
      <c r="Z5" s="250"/>
      <c r="AA5" s="393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5"/>
      <c r="AM5" s="400"/>
      <c r="AN5" s="300"/>
      <c r="AO5" s="300"/>
      <c r="AP5" s="300"/>
      <c r="AQ5" s="300"/>
      <c r="AR5" s="300"/>
      <c r="AS5" s="257"/>
      <c r="AT5" s="40"/>
      <c r="AU5" s="200"/>
      <c r="AV5" s="42">
        <f>IF(AU5="","",IF(AU5&gt;0,ROUNDUP(AU5*(AT5+100%),0),ROUNDDOWN(AU5*(AT5+100%),0)))</f>
      </c>
      <c r="AW5" s="35"/>
      <c r="AZ5" s="36"/>
      <c r="BA5" s="36"/>
      <c r="BG5" s="37"/>
      <c r="BH5" s="37"/>
      <c r="BI5" s="35"/>
      <c r="BJ5" s="35"/>
      <c r="BN5" s="35"/>
      <c r="BO5" s="17"/>
      <c r="BP5" s="18"/>
      <c r="BQ5" s="19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1"/>
      <c r="CD5" s="202"/>
      <c r="CE5" s="14">
        <f t="shared" si="0"/>
      </c>
    </row>
    <row r="6" spans="4:83" ht="13.5" customHeight="1">
      <c r="D6" s="43">
        <v>1</v>
      </c>
      <c r="E6" s="44" t="s">
        <v>23</v>
      </c>
      <c r="F6" s="44" t="s">
        <v>24</v>
      </c>
      <c r="G6" s="43">
        <v>31</v>
      </c>
      <c r="H6" s="44" t="s">
        <v>25</v>
      </c>
      <c r="I6" s="44" t="s">
        <v>26</v>
      </c>
      <c r="J6" s="44"/>
      <c r="K6" s="44"/>
      <c r="L6" s="44"/>
      <c r="N6" s="38"/>
      <c r="O6" s="38"/>
      <c r="P6" s="38"/>
      <c r="S6" s="410"/>
      <c r="T6" s="412"/>
      <c r="U6" s="412"/>
      <c r="V6" s="414"/>
      <c r="W6" s="414"/>
      <c r="X6" s="283"/>
      <c r="Y6" s="283"/>
      <c r="Z6" s="386"/>
      <c r="AA6" s="393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5"/>
      <c r="AM6" s="271"/>
      <c r="AN6" s="272"/>
      <c r="AO6" s="272"/>
      <c r="AP6" s="272"/>
      <c r="AQ6" s="272"/>
      <c r="AR6" s="272"/>
      <c r="AS6" s="235"/>
      <c r="AT6" s="40"/>
      <c r="AU6" s="201"/>
      <c r="AV6" s="46">
        <f aca="true" t="shared" si="1" ref="AV6:AV37">IF(AU6="","",IF(AU6&gt;0,ROUNDUP(AU6*(AT6+100%),0),ROUNDDOWN(AU6*(AT6+100%),0)))</f>
      </c>
      <c r="AW6" s="35"/>
      <c r="AZ6" s="43"/>
      <c r="BA6" s="43"/>
      <c r="BG6" s="44"/>
      <c r="BH6" s="44"/>
      <c r="BO6" s="17"/>
      <c r="BP6" s="18"/>
      <c r="BQ6" s="19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1"/>
      <c r="CD6" s="202"/>
      <c r="CE6" s="14">
        <f t="shared" si="0"/>
      </c>
    </row>
    <row r="7" spans="4:83" ht="13.5" customHeight="1">
      <c r="D7" s="43">
        <v>2</v>
      </c>
      <c r="E7" s="44" t="s">
        <v>23</v>
      </c>
      <c r="F7" s="44" t="s">
        <v>24</v>
      </c>
      <c r="G7" s="43">
        <v>32</v>
      </c>
      <c r="H7" s="44" t="s">
        <v>25</v>
      </c>
      <c r="I7" s="44" t="s">
        <v>26</v>
      </c>
      <c r="J7" s="44"/>
      <c r="K7" s="44"/>
      <c r="L7" s="44"/>
      <c r="N7" s="38"/>
      <c r="O7" s="38"/>
      <c r="P7" s="38"/>
      <c r="S7" s="397">
        <f>ROUNDUP((V7*10-100)*IF(OR(V5&lt;=0,V7&lt;10),1,IF(V5&lt;8,(1-V5*0.1),0.2)),0)</f>
        <v>0</v>
      </c>
      <c r="T7" s="398" t="s">
        <v>27</v>
      </c>
      <c r="U7" s="398"/>
      <c r="V7" s="384">
        <v>10</v>
      </c>
      <c r="W7" s="384"/>
      <c r="X7" s="327"/>
      <c r="Y7" s="327"/>
      <c r="Z7" s="250"/>
      <c r="AA7" s="393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5"/>
      <c r="AM7" s="271"/>
      <c r="AN7" s="272"/>
      <c r="AO7" s="272"/>
      <c r="AP7" s="272"/>
      <c r="AQ7" s="272"/>
      <c r="AR7" s="272"/>
      <c r="AS7" s="235"/>
      <c r="AT7" s="40"/>
      <c r="AU7" s="201"/>
      <c r="AV7" s="46">
        <f t="shared" si="1"/>
      </c>
      <c r="AW7" s="35"/>
      <c r="AZ7" s="43"/>
      <c r="BA7" s="43"/>
      <c r="BG7" s="44"/>
      <c r="BH7" s="44"/>
      <c r="BI7" s="35"/>
      <c r="BJ7" s="35"/>
      <c r="BN7" s="35"/>
      <c r="BO7" s="17"/>
      <c r="BP7" s="18"/>
      <c r="BQ7" s="19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1"/>
      <c r="CD7" s="202"/>
      <c r="CE7" s="14">
        <f t="shared" si="0"/>
      </c>
    </row>
    <row r="8" spans="4:83" ht="13.5" customHeight="1">
      <c r="D8" s="43">
        <v>3</v>
      </c>
      <c r="E8" s="44" t="s">
        <v>24</v>
      </c>
      <c r="F8" s="44" t="s">
        <v>28</v>
      </c>
      <c r="G8" s="43">
        <v>33</v>
      </c>
      <c r="H8" s="44" t="s">
        <v>29</v>
      </c>
      <c r="I8" s="44" t="s">
        <v>30</v>
      </c>
      <c r="J8" s="44"/>
      <c r="K8" s="44"/>
      <c r="L8" s="44"/>
      <c r="N8" s="38"/>
      <c r="O8" s="38"/>
      <c r="P8" s="38"/>
      <c r="S8" s="379"/>
      <c r="T8" s="398"/>
      <c r="U8" s="398"/>
      <c r="V8" s="385"/>
      <c r="W8" s="385"/>
      <c r="X8" s="283"/>
      <c r="Y8" s="283"/>
      <c r="Z8" s="386"/>
      <c r="AA8" s="393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5"/>
      <c r="AM8" s="271"/>
      <c r="AN8" s="272"/>
      <c r="AO8" s="272"/>
      <c r="AP8" s="272"/>
      <c r="AQ8" s="272"/>
      <c r="AR8" s="272"/>
      <c r="AS8" s="235"/>
      <c r="AT8" s="40"/>
      <c r="AU8" s="201"/>
      <c r="AV8" s="46">
        <f t="shared" si="1"/>
      </c>
      <c r="AW8" s="35"/>
      <c r="AZ8" s="43"/>
      <c r="BA8" s="43"/>
      <c r="BG8" s="44"/>
      <c r="BH8" s="44"/>
      <c r="BI8" s="35"/>
      <c r="BJ8" s="35"/>
      <c r="BN8" s="35"/>
      <c r="BO8" s="17"/>
      <c r="BP8" s="18"/>
      <c r="BQ8" s="19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1"/>
      <c r="CD8" s="202"/>
      <c r="CE8" s="14">
        <f t="shared" si="0"/>
      </c>
    </row>
    <row r="9" spans="4:83" ht="13.5" customHeight="1">
      <c r="D9" s="43">
        <v>4</v>
      </c>
      <c r="E9" s="44" t="s">
        <v>24</v>
      </c>
      <c r="F9" s="44" t="s">
        <v>28</v>
      </c>
      <c r="G9" s="43">
        <v>34</v>
      </c>
      <c r="H9" s="44" t="s">
        <v>29</v>
      </c>
      <c r="I9" s="44" t="s">
        <v>30</v>
      </c>
      <c r="J9" s="44"/>
      <c r="K9" s="44"/>
      <c r="L9" s="44"/>
      <c r="S9" s="397">
        <f>V9*20-200</f>
        <v>20</v>
      </c>
      <c r="T9" s="398" t="s">
        <v>31</v>
      </c>
      <c r="U9" s="398"/>
      <c r="V9" s="384">
        <v>11</v>
      </c>
      <c r="W9" s="384"/>
      <c r="X9" s="327"/>
      <c r="Y9" s="327"/>
      <c r="Z9" s="250"/>
      <c r="AA9" s="393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5"/>
      <c r="AM9" s="271"/>
      <c r="AN9" s="272"/>
      <c r="AO9" s="272"/>
      <c r="AP9" s="272"/>
      <c r="AQ9" s="272"/>
      <c r="AR9" s="272"/>
      <c r="AS9" s="235"/>
      <c r="AT9" s="40"/>
      <c r="AU9" s="201"/>
      <c r="AV9" s="46">
        <f t="shared" si="1"/>
      </c>
      <c r="AW9" s="35"/>
      <c r="AZ9" s="43"/>
      <c r="BA9" s="43"/>
      <c r="BG9" s="44"/>
      <c r="BH9" s="44"/>
      <c r="BI9" s="35"/>
      <c r="BJ9" s="35"/>
      <c r="BN9" s="35"/>
      <c r="BO9" s="17"/>
      <c r="BP9" s="18"/>
      <c r="BQ9" s="19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1"/>
      <c r="CD9" s="202"/>
      <c r="CE9" s="14">
        <f t="shared" si="0"/>
      </c>
    </row>
    <row r="10" spans="4:83" ht="13.5" customHeight="1">
      <c r="D10" s="43">
        <v>5</v>
      </c>
      <c r="E10" s="44" t="s">
        <v>28</v>
      </c>
      <c r="F10" s="44" t="s">
        <v>32</v>
      </c>
      <c r="G10" s="43">
        <v>35</v>
      </c>
      <c r="H10" s="44" t="s">
        <v>33</v>
      </c>
      <c r="I10" s="44" t="s">
        <v>34</v>
      </c>
      <c r="J10" s="44"/>
      <c r="K10" s="44"/>
      <c r="L10" s="44"/>
      <c r="S10" s="379"/>
      <c r="T10" s="398"/>
      <c r="U10" s="398"/>
      <c r="V10" s="385"/>
      <c r="W10" s="385"/>
      <c r="X10" s="283"/>
      <c r="Y10" s="283"/>
      <c r="Z10" s="386"/>
      <c r="AA10" s="393"/>
      <c r="AB10" s="394"/>
      <c r="AC10" s="394"/>
      <c r="AD10" s="394"/>
      <c r="AE10" s="394"/>
      <c r="AF10" s="394"/>
      <c r="AG10" s="394"/>
      <c r="AH10" s="394"/>
      <c r="AI10" s="394"/>
      <c r="AJ10" s="394"/>
      <c r="AK10" s="394"/>
      <c r="AL10" s="395"/>
      <c r="AM10" s="271"/>
      <c r="AN10" s="272"/>
      <c r="AO10" s="272"/>
      <c r="AP10" s="272"/>
      <c r="AQ10" s="272"/>
      <c r="AR10" s="272"/>
      <c r="AS10" s="235"/>
      <c r="AT10" s="40"/>
      <c r="AU10" s="201"/>
      <c r="AV10" s="46">
        <f t="shared" si="1"/>
      </c>
      <c r="AW10" s="35"/>
      <c r="AZ10" s="43"/>
      <c r="BA10" s="43"/>
      <c r="BG10" s="44"/>
      <c r="BH10" s="44"/>
      <c r="BI10" s="35"/>
      <c r="BJ10" s="35"/>
      <c r="BN10" s="35"/>
      <c r="BO10" s="17"/>
      <c r="BP10" s="18"/>
      <c r="BQ10" s="19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1"/>
      <c r="CD10" s="202"/>
      <c r="CE10" s="14">
        <f>IF(CD10="","",IF(CD10&gt;0,ROUNDUP(CD10*(CC10+100%),0),ROUNDDOWN(CD10*(CC10+100%),0)))</f>
      </c>
    </row>
    <row r="11" spans="4:83" ht="13.5" customHeight="1">
      <c r="D11" s="43">
        <v>6</v>
      </c>
      <c r="E11" s="44" t="s">
        <v>28</v>
      </c>
      <c r="F11" s="44" t="s">
        <v>32</v>
      </c>
      <c r="G11" s="43">
        <v>36</v>
      </c>
      <c r="H11" s="44" t="s">
        <v>33</v>
      </c>
      <c r="I11" s="44" t="s">
        <v>34</v>
      </c>
      <c r="J11" s="44"/>
      <c r="K11" s="44"/>
      <c r="L11" s="44"/>
      <c r="S11" s="397">
        <f>V11*20-200</f>
        <v>0</v>
      </c>
      <c r="T11" s="398" t="s">
        <v>35</v>
      </c>
      <c r="U11" s="398"/>
      <c r="V11" s="384">
        <v>10</v>
      </c>
      <c r="W11" s="384"/>
      <c r="X11" s="327"/>
      <c r="Y11" s="327"/>
      <c r="Z11" s="250"/>
      <c r="AA11" s="393"/>
      <c r="AB11" s="394"/>
      <c r="AC11" s="394"/>
      <c r="AD11" s="394"/>
      <c r="AE11" s="394"/>
      <c r="AF11" s="394"/>
      <c r="AG11" s="394"/>
      <c r="AH11" s="394"/>
      <c r="AI11" s="394"/>
      <c r="AJ11" s="394"/>
      <c r="AK11" s="394"/>
      <c r="AL11" s="395"/>
      <c r="AM11" s="271"/>
      <c r="AN11" s="272"/>
      <c r="AO11" s="272"/>
      <c r="AP11" s="272"/>
      <c r="AQ11" s="272"/>
      <c r="AR11" s="272"/>
      <c r="AS11" s="235"/>
      <c r="AT11" s="40"/>
      <c r="AU11" s="201"/>
      <c r="AV11" s="46">
        <f t="shared" si="1"/>
      </c>
      <c r="AW11" s="35"/>
      <c r="AZ11" s="43"/>
      <c r="BA11" s="43"/>
      <c r="BG11" s="44"/>
      <c r="BH11" s="44"/>
      <c r="BI11" s="35"/>
      <c r="BJ11" s="35"/>
      <c r="BN11" s="35"/>
      <c r="BO11" s="17"/>
      <c r="BP11" s="18"/>
      <c r="BQ11" s="19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1"/>
      <c r="CD11" s="202"/>
      <c r="CE11" s="14">
        <f t="shared" si="0"/>
      </c>
    </row>
    <row r="12" spans="4:83" ht="13.5" customHeight="1">
      <c r="D12" s="43">
        <v>7</v>
      </c>
      <c r="E12" s="44" t="s">
        <v>32</v>
      </c>
      <c r="F12" s="44" t="s">
        <v>36</v>
      </c>
      <c r="G12" s="43">
        <v>37</v>
      </c>
      <c r="H12" s="44" t="s">
        <v>37</v>
      </c>
      <c r="I12" s="44" t="s">
        <v>38</v>
      </c>
      <c r="J12" s="44"/>
      <c r="K12" s="44"/>
      <c r="L12" s="44"/>
      <c r="S12" s="379"/>
      <c r="T12" s="398"/>
      <c r="U12" s="398"/>
      <c r="V12" s="385"/>
      <c r="W12" s="385"/>
      <c r="X12" s="283"/>
      <c r="Y12" s="283"/>
      <c r="Z12" s="386"/>
      <c r="AA12" s="393"/>
      <c r="AB12" s="394"/>
      <c r="AC12" s="394"/>
      <c r="AD12" s="394"/>
      <c r="AE12" s="394"/>
      <c r="AF12" s="394"/>
      <c r="AG12" s="394"/>
      <c r="AH12" s="394"/>
      <c r="AI12" s="394"/>
      <c r="AJ12" s="394"/>
      <c r="AK12" s="394"/>
      <c r="AL12" s="395"/>
      <c r="AM12" s="271"/>
      <c r="AN12" s="272"/>
      <c r="AO12" s="272"/>
      <c r="AP12" s="272"/>
      <c r="AQ12" s="272"/>
      <c r="AR12" s="272"/>
      <c r="AS12" s="235"/>
      <c r="AT12" s="40"/>
      <c r="AU12" s="201"/>
      <c r="AV12" s="46">
        <f t="shared" si="1"/>
      </c>
      <c r="AW12" s="35"/>
      <c r="AZ12" s="43"/>
      <c r="BA12" s="43"/>
      <c r="BG12" s="44"/>
      <c r="BH12" s="44"/>
      <c r="BI12" s="35"/>
      <c r="BJ12" s="35"/>
      <c r="BN12" s="35"/>
      <c r="BO12" s="17"/>
      <c r="BP12" s="18"/>
      <c r="BQ12" s="19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1"/>
      <c r="CD12" s="202"/>
      <c r="CE12" s="14">
        <f t="shared" si="0"/>
      </c>
    </row>
    <row r="13" spans="4:83" ht="13.5" customHeight="1">
      <c r="D13" s="43">
        <v>8</v>
      </c>
      <c r="E13" s="44" t="s">
        <v>32</v>
      </c>
      <c r="F13" s="44" t="s">
        <v>36</v>
      </c>
      <c r="G13" s="43">
        <v>38</v>
      </c>
      <c r="H13" s="44" t="s">
        <v>37</v>
      </c>
      <c r="I13" s="44" t="s">
        <v>38</v>
      </c>
      <c r="J13" s="44"/>
      <c r="K13" s="44"/>
      <c r="L13" s="44"/>
      <c r="S13" s="397">
        <f>V13*10-100</f>
        <v>0</v>
      </c>
      <c r="T13" s="398" t="s">
        <v>39</v>
      </c>
      <c r="U13" s="398"/>
      <c r="V13" s="384">
        <v>10</v>
      </c>
      <c r="W13" s="384"/>
      <c r="X13" s="327"/>
      <c r="Y13" s="327"/>
      <c r="Z13" s="250"/>
      <c r="AA13" s="393"/>
      <c r="AB13" s="394"/>
      <c r="AC13" s="394"/>
      <c r="AD13" s="394"/>
      <c r="AE13" s="394"/>
      <c r="AF13" s="394"/>
      <c r="AG13" s="394"/>
      <c r="AH13" s="394"/>
      <c r="AI13" s="394"/>
      <c r="AJ13" s="394"/>
      <c r="AK13" s="394"/>
      <c r="AL13" s="395"/>
      <c r="AM13" s="271"/>
      <c r="AN13" s="272"/>
      <c r="AO13" s="272"/>
      <c r="AP13" s="272"/>
      <c r="AQ13" s="272"/>
      <c r="AR13" s="272"/>
      <c r="AS13" s="235"/>
      <c r="AT13" s="40"/>
      <c r="AU13" s="201"/>
      <c r="AV13" s="46">
        <f t="shared" si="1"/>
      </c>
      <c r="AW13" s="35"/>
      <c r="AZ13" s="43"/>
      <c r="BA13" s="43"/>
      <c r="BG13" s="44"/>
      <c r="BH13" s="44"/>
      <c r="BI13" s="35"/>
      <c r="BJ13" s="35"/>
      <c r="BN13" s="35"/>
      <c r="BO13" s="17"/>
      <c r="BP13" s="18"/>
      <c r="BQ13" s="19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1"/>
      <c r="CD13" s="202"/>
      <c r="CE13" s="14">
        <f t="shared" si="0"/>
      </c>
    </row>
    <row r="14" spans="4:83" ht="13.5" customHeight="1">
      <c r="D14" s="43">
        <v>9</v>
      </c>
      <c r="E14" s="44" t="s">
        <v>36</v>
      </c>
      <c r="F14" s="44" t="s">
        <v>40</v>
      </c>
      <c r="G14" s="43">
        <v>39</v>
      </c>
      <c r="H14" s="44" t="s">
        <v>41</v>
      </c>
      <c r="I14" s="44" t="s">
        <v>42</v>
      </c>
      <c r="J14" s="44"/>
      <c r="K14" s="44"/>
      <c r="L14" s="44"/>
      <c r="S14" s="370"/>
      <c r="T14" s="399"/>
      <c r="U14" s="399"/>
      <c r="V14" s="385"/>
      <c r="W14" s="385"/>
      <c r="X14" s="283"/>
      <c r="Y14" s="283"/>
      <c r="Z14" s="386"/>
      <c r="AA14" s="393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5"/>
      <c r="AM14" s="271"/>
      <c r="AN14" s="272"/>
      <c r="AO14" s="272"/>
      <c r="AP14" s="272"/>
      <c r="AQ14" s="272"/>
      <c r="AR14" s="272"/>
      <c r="AS14" s="235"/>
      <c r="AT14" s="40"/>
      <c r="AU14" s="201"/>
      <c r="AV14" s="46">
        <f t="shared" si="1"/>
      </c>
      <c r="AW14" s="35"/>
      <c r="AZ14" s="43"/>
      <c r="BA14" s="43"/>
      <c r="BG14" s="44"/>
      <c r="BH14" s="44"/>
      <c r="BI14" s="35"/>
      <c r="BJ14" s="35"/>
      <c r="BN14" s="35"/>
      <c r="BO14" s="17"/>
      <c r="BP14" s="18"/>
      <c r="BQ14" s="19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1"/>
      <c r="CD14" s="202"/>
      <c r="CE14" s="14">
        <f t="shared" si="0"/>
      </c>
    </row>
    <row r="15" spans="4:83" ht="13.5" customHeight="1">
      <c r="D15" s="43">
        <v>10</v>
      </c>
      <c r="E15" s="44" t="s">
        <v>36</v>
      </c>
      <c r="F15" s="44" t="s">
        <v>43</v>
      </c>
      <c r="G15" s="43">
        <v>40</v>
      </c>
      <c r="H15" s="44" t="s">
        <v>41</v>
      </c>
      <c r="I15" s="44" t="s">
        <v>42</v>
      </c>
      <c r="J15" s="44"/>
      <c r="K15" s="44"/>
      <c r="L15" s="44"/>
      <c r="S15" s="387">
        <f>ROUNDUP(W15*2*IF(OR(V5&lt;=0,W15&lt;0),1,IF(V5&lt;8,(1-V5*0.1),0.2)),0)</f>
        <v>2</v>
      </c>
      <c r="T15" s="388" t="s">
        <v>48</v>
      </c>
      <c r="U15" s="388"/>
      <c r="V15" s="389">
        <f>V7+W15</f>
        <v>11</v>
      </c>
      <c r="W15" s="391">
        <v>1</v>
      </c>
      <c r="X15" s="377"/>
      <c r="Y15" s="327"/>
      <c r="Z15" s="250"/>
      <c r="AA15" s="393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5"/>
      <c r="AM15" s="271"/>
      <c r="AN15" s="272"/>
      <c r="AO15" s="272"/>
      <c r="AP15" s="272"/>
      <c r="AQ15" s="272"/>
      <c r="AR15" s="272"/>
      <c r="AS15" s="235"/>
      <c r="AT15" s="40"/>
      <c r="AU15" s="201"/>
      <c r="AV15" s="46">
        <f t="shared" si="1"/>
      </c>
      <c r="AW15" s="35"/>
      <c r="AZ15" s="43"/>
      <c r="BA15" s="43"/>
      <c r="BG15" s="44"/>
      <c r="BH15" s="44"/>
      <c r="BI15" s="35"/>
      <c r="BJ15" s="35"/>
      <c r="BN15" s="35"/>
      <c r="BO15" s="17"/>
      <c r="BP15" s="18"/>
      <c r="BQ15" s="19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1"/>
      <c r="CD15" s="202"/>
      <c r="CE15" s="14">
        <f t="shared" si="0"/>
      </c>
    </row>
    <row r="16" spans="4:83" ht="13.5" customHeight="1">
      <c r="D16" s="43">
        <v>11</v>
      </c>
      <c r="E16" s="44" t="s">
        <v>40</v>
      </c>
      <c r="F16" s="44" t="s">
        <v>45</v>
      </c>
      <c r="G16" s="47">
        <v>45</v>
      </c>
      <c r="H16" s="44" t="s">
        <v>46</v>
      </c>
      <c r="I16" s="48" t="s">
        <v>47</v>
      </c>
      <c r="J16" s="48"/>
      <c r="K16" s="48"/>
      <c r="L16" s="48"/>
      <c r="S16" s="379"/>
      <c r="T16" s="371"/>
      <c r="U16" s="371"/>
      <c r="V16" s="390"/>
      <c r="W16" s="375"/>
      <c r="X16" s="356"/>
      <c r="Y16" s="356"/>
      <c r="Z16" s="378"/>
      <c r="AA16" s="396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386"/>
      <c r="AM16" s="271"/>
      <c r="AN16" s="272"/>
      <c r="AO16" s="272"/>
      <c r="AP16" s="272"/>
      <c r="AQ16" s="272"/>
      <c r="AR16" s="272"/>
      <c r="AS16" s="235"/>
      <c r="AT16" s="40"/>
      <c r="AU16" s="201"/>
      <c r="AV16" s="46">
        <f t="shared" si="1"/>
      </c>
      <c r="AW16" s="35"/>
      <c r="AZ16" s="43"/>
      <c r="BA16" s="43"/>
      <c r="BG16" s="48"/>
      <c r="BH16" s="48"/>
      <c r="BI16" s="35"/>
      <c r="BJ16" s="35"/>
      <c r="BN16" s="35"/>
      <c r="BO16" s="17"/>
      <c r="BP16" s="18"/>
      <c r="BQ16" s="19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1"/>
      <c r="CD16" s="202"/>
      <c r="CE16" s="14">
        <f t="shared" si="0"/>
      </c>
    </row>
    <row r="17" spans="4:83" ht="13.5" customHeight="1">
      <c r="D17" s="43">
        <v>12</v>
      </c>
      <c r="E17" s="44" t="s">
        <v>40</v>
      </c>
      <c r="F17" s="44" t="s">
        <v>49</v>
      </c>
      <c r="G17" s="47">
        <v>50</v>
      </c>
      <c r="H17" s="44" t="s">
        <v>50</v>
      </c>
      <c r="I17" s="48" t="s">
        <v>51</v>
      </c>
      <c r="J17" s="48"/>
      <c r="K17" s="48"/>
      <c r="L17" s="48"/>
      <c r="S17" s="369">
        <f>W17*5</f>
        <v>10</v>
      </c>
      <c r="T17" s="371" t="s">
        <v>54</v>
      </c>
      <c r="U17" s="371"/>
      <c r="V17" s="373">
        <f>V11+W17</f>
        <v>12</v>
      </c>
      <c r="W17" s="375">
        <v>2</v>
      </c>
      <c r="X17" s="377"/>
      <c r="Y17" s="327"/>
      <c r="Z17" s="250"/>
      <c r="AA17" s="49" t="s">
        <v>57</v>
      </c>
      <c r="AB17" s="2"/>
      <c r="AC17" s="2"/>
      <c r="AD17" s="2"/>
      <c r="AE17" s="2"/>
      <c r="AF17" s="2" t="s">
        <v>17</v>
      </c>
      <c r="AG17" s="50" t="s">
        <v>44</v>
      </c>
      <c r="AH17" s="50" t="s">
        <v>7</v>
      </c>
      <c r="AI17" s="50"/>
      <c r="AJ17" s="2"/>
      <c r="AK17" s="2"/>
      <c r="AL17" s="3"/>
      <c r="AM17" s="271"/>
      <c r="AN17" s="272"/>
      <c r="AO17" s="272"/>
      <c r="AP17" s="272"/>
      <c r="AQ17" s="272"/>
      <c r="AR17" s="272"/>
      <c r="AS17" s="235"/>
      <c r="AT17" s="40"/>
      <c r="AU17" s="201"/>
      <c r="AV17" s="46">
        <f t="shared" si="1"/>
      </c>
      <c r="AW17" s="35"/>
      <c r="AZ17" s="43"/>
      <c r="BA17" s="43"/>
      <c r="BG17" s="48"/>
      <c r="BH17" s="48"/>
      <c r="BI17" s="35"/>
      <c r="BJ17" s="35"/>
      <c r="BN17" s="35"/>
      <c r="BO17" s="17"/>
      <c r="BP17" s="18"/>
      <c r="BQ17" s="19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1"/>
      <c r="CD17" s="202"/>
      <c r="CE17" s="14">
        <f t="shared" si="0"/>
      </c>
    </row>
    <row r="18" spans="4:83" ht="13.5">
      <c r="D18" s="43">
        <v>13</v>
      </c>
      <c r="E18" s="44" t="s">
        <v>43</v>
      </c>
      <c r="F18" s="44" t="s">
        <v>52</v>
      </c>
      <c r="G18" s="47">
        <v>55</v>
      </c>
      <c r="H18" s="44" t="s">
        <v>30</v>
      </c>
      <c r="I18" s="48" t="s">
        <v>53</v>
      </c>
      <c r="J18" s="48"/>
      <c r="K18" s="48"/>
      <c r="L18" s="48"/>
      <c r="S18" s="379"/>
      <c r="T18" s="371"/>
      <c r="U18" s="371"/>
      <c r="V18" s="380"/>
      <c r="W18" s="375"/>
      <c r="X18" s="356"/>
      <c r="Y18" s="356"/>
      <c r="Z18" s="378"/>
      <c r="AA18" s="381">
        <f>IF(AG18="",0,AG18*5)</f>
        <v>5</v>
      </c>
      <c r="AB18" s="382"/>
      <c r="AC18" s="383" t="s">
        <v>61</v>
      </c>
      <c r="AD18" s="383"/>
      <c r="AE18" s="383"/>
      <c r="AF18" s="170">
        <f>V7+AG18</f>
        <v>11</v>
      </c>
      <c r="AG18" s="171">
        <v>1</v>
      </c>
      <c r="AH18" s="300"/>
      <c r="AI18" s="300"/>
      <c r="AJ18" s="300"/>
      <c r="AK18" s="300"/>
      <c r="AL18" s="257"/>
      <c r="AM18" s="271"/>
      <c r="AN18" s="272"/>
      <c r="AO18" s="272"/>
      <c r="AP18" s="272"/>
      <c r="AQ18" s="272"/>
      <c r="AR18" s="272"/>
      <c r="AS18" s="235"/>
      <c r="AT18" s="40"/>
      <c r="AU18" s="201"/>
      <c r="AV18" s="46">
        <f t="shared" si="1"/>
      </c>
      <c r="AW18" s="35"/>
      <c r="AZ18" s="43"/>
      <c r="BA18" s="43"/>
      <c r="BG18" s="48"/>
      <c r="BH18" s="48"/>
      <c r="BI18" s="35"/>
      <c r="BJ18" s="35"/>
      <c r="BN18" s="35"/>
      <c r="BO18" s="17"/>
      <c r="BP18" s="18"/>
      <c r="BQ18" s="19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1"/>
      <c r="CD18" s="202"/>
      <c r="CE18" s="14">
        <f t="shared" si="0"/>
      </c>
    </row>
    <row r="19" spans="4:83" ht="13.5" customHeight="1">
      <c r="D19" s="43">
        <v>14</v>
      </c>
      <c r="E19" s="44" t="s">
        <v>43</v>
      </c>
      <c r="F19" s="44" t="s">
        <v>55</v>
      </c>
      <c r="G19" s="47">
        <v>60</v>
      </c>
      <c r="H19" s="44" t="s">
        <v>42</v>
      </c>
      <c r="I19" s="48" t="s">
        <v>56</v>
      </c>
      <c r="J19" s="48"/>
      <c r="K19" s="48"/>
      <c r="L19" s="48"/>
      <c r="S19" s="369">
        <f>W19*5</f>
        <v>0</v>
      </c>
      <c r="T19" s="371" t="s">
        <v>60</v>
      </c>
      <c r="U19" s="371"/>
      <c r="V19" s="373">
        <f>V11+W19</f>
        <v>10</v>
      </c>
      <c r="W19" s="375">
        <v>0</v>
      </c>
      <c r="X19" s="377"/>
      <c r="Y19" s="327"/>
      <c r="Z19" s="250"/>
      <c r="AA19" s="366">
        <f>ROUNDUP(IF(AG19="",0,AG19*3)*IF(OR(V5&lt;=0,V7&lt;10),1,IF(V5&lt;8,(1-V5*0.1),0.2)),0)</f>
        <v>0</v>
      </c>
      <c r="AB19" s="340"/>
      <c r="AC19" s="367" t="s">
        <v>65</v>
      </c>
      <c r="AD19" s="367"/>
      <c r="AE19" s="367"/>
      <c r="AF19" s="172">
        <f>IF((V7*V7/10+AG19)&lt;5,(V7+AG19)^2/10,ROUND((V7+AG19)^2/10,0))</f>
        <v>10</v>
      </c>
      <c r="AG19" s="173"/>
      <c r="AH19" s="272"/>
      <c r="AI19" s="272"/>
      <c r="AJ19" s="272"/>
      <c r="AK19" s="272"/>
      <c r="AL19" s="235"/>
      <c r="AM19" s="271"/>
      <c r="AN19" s="272"/>
      <c r="AO19" s="272"/>
      <c r="AP19" s="272"/>
      <c r="AQ19" s="272"/>
      <c r="AR19" s="272"/>
      <c r="AS19" s="235"/>
      <c r="AT19" s="40"/>
      <c r="AU19" s="201"/>
      <c r="AV19" s="46">
        <f t="shared" si="1"/>
      </c>
      <c r="AW19" s="35"/>
      <c r="AZ19" s="43"/>
      <c r="BA19" s="43"/>
      <c r="BG19" s="48"/>
      <c r="BH19" s="48"/>
      <c r="BI19" s="35"/>
      <c r="BJ19" s="35"/>
      <c r="BN19" s="35"/>
      <c r="BO19" s="17"/>
      <c r="BP19" s="18"/>
      <c r="BQ19" s="19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1"/>
      <c r="CD19" s="202"/>
      <c r="CE19" s="14">
        <f t="shared" si="0"/>
      </c>
    </row>
    <row r="20" spans="4:83" ht="13.5">
      <c r="D20" s="43">
        <v>15</v>
      </c>
      <c r="E20" s="44" t="s">
        <v>45</v>
      </c>
      <c r="F20" s="44" t="s">
        <v>58</v>
      </c>
      <c r="G20" s="47">
        <v>65</v>
      </c>
      <c r="H20" s="44" t="s">
        <v>47</v>
      </c>
      <c r="I20" s="48" t="s">
        <v>59</v>
      </c>
      <c r="J20" s="48"/>
      <c r="K20" s="48"/>
      <c r="L20" s="48"/>
      <c r="S20" s="379"/>
      <c r="T20" s="371"/>
      <c r="U20" s="371"/>
      <c r="V20" s="380"/>
      <c r="W20" s="375"/>
      <c r="X20" s="356"/>
      <c r="Y20" s="356"/>
      <c r="Z20" s="378"/>
      <c r="AA20" s="366">
        <f>IF(AG20="",0,AG20*20)</f>
        <v>20</v>
      </c>
      <c r="AB20" s="340"/>
      <c r="AC20" s="367" t="s">
        <v>70</v>
      </c>
      <c r="AD20" s="367"/>
      <c r="AE20" s="367"/>
      <c r="AF20" s="172">
        <f>(V9+V13)/4+AG20</f>
        <v>6.25</v>
      </c>
      <c r="AG20" s="173">
        <v>1</v>
      </c>
      <c r="AH20" s="272"/>
      <c r="AI20" s="272"/>
      <c r="AJ20" s="272"/>
      <c r="AK20" s="272"/>
      <c r="AL20" s="235"/>
      <c r="AM20" s="271"/>
      <c r="AN20" s="272"/>
      <c r="AO20" s="272"/>
      <c r="AP20" s="272"/>
      <c r="AQ20" s="272"/>
      <c r="AR20" s="272"/>
      <c r="AS20" s="235"/>
      <c r="AT20" s="40"/>
      <c r="AU20" s="201"/>
      <c r="AV20" s="46">
        <f t="shared" si="1"/>
      </c>
      <c r="AW20" s="35"/>
      <c r="AZ20" s="43"/>
      <c r="BA20" s="43"/>
      <c r="BG20" s="48"/>
      <c r="BH20" s="48"/>
      <c r="BI20" s="35"/>
      <c r="BJ20" s="35"/>
      <c r="BN20" s="35"/>
      <c r="BO20" s="17"/>
      <c r="BP20" s="18"/>
      <c r="BQ20" s="19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1"/>
      <c r="CD20" s="202"/>
      <c r="CE20" s="14">
        <f t="shared" si="0"/>
      </c>
    </row>
    <row r="21" spans="4:83" ht="13.5" customHeight="1">
      <c r="D21" s="43">
        <v>16</v>
      </c>
      <c r="E21" s="44" t="s">
        <v>45</v>
      </c>
      <c r="F21" s="44" t="s">
        <v>62</v>
      </c>
      <c r="G21" s="47">
        <v>70</v>
      </c>
      <c r="H21" s="44" t="s">
        <v>63</v>
      </c>
      <c r="I21" s="48" t="s">
        <v>64</v>
      </c>
      <c r="J21" s="48"/>
      <c r="K21" s="48"/>
      <c r="L21" s="48"/>
      <c r="S21" s="369">
        <f>3*W21</f>
        <v>0</v>
      </c>
      <c r="T21" s="371" t="s">
        <v>69</v>
      </c>
      <c r="U21" s="371"/>
      <c r="V21" s="373">
        <f>V13+W21</f>
        <v>10</v>
      </c>
      <c r="W21" s="375">
        <v>0</v>
      </c>
      <c r="X21" s="377"/>
      <c r="Y21" s="327"/>
      <c r="Z21" s="250"/>
      <c r="AA21" s="366">
        <f>IF(AG21="",0,AG21*5)</f>
        <v>0</v>
      </c>
      <c r="AB21" s="340"/>
      <c r="AC21" s="367" t="s">
        <v>73</v>
      </c>
      <c r="AD21" s="367"/>
      <c r="AE21" s="367"/>
      <c r="AF21" s="172">
        <f>ROUNDDOWN(AF20,0)+AG21</f>
        <v>6</v>
      </c>
      <c r="AG21" s="173"/>
      <c r="AH21" s="272"/>
      <c r="AI21" s="272"/>
      <c r="AJ21" s="272"/>
      <c r="AK21" s="272"/>
      <c r="AL21" s="235"/>
      <c r="AM21" s="271"/>
      <c r="AN21" s="272"/>
      <c r="AO21" s="272"/>
      <c r="AP21" s="272"/>
      <c r="AQ21" s="272"/>
      <c r="AR21" s="272"/>
      <c r="AS21" s="235"/>
      <c r="AT21" s="40"/>
      <c r="AU21" s="201"/>
      <c r="AV21" s="46">
        <f t="shared" si="1"/>
      </c>
      <c r="AW21" s="35"/>
      <c r="AZ21" s="43"/>
      <c r="BA21" s="43"/>
      <c r="BG21" s="48"/>
      <c r="BH21" s="48"/>
      <c r="BI21" s="35"/>
      <c r="BJ21" s="35"/>
      <c r="BN21" s="35"/>
      <c r="BO21" s="17"/>
      <c r="BP21" s="18"/>
      <c r="BQ21" s="19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1"/>
      <c r="CD21" s="202"/>
      <c r="CE21" s="14">
        <f t="shared" si="0"/>
      </c>
    </row>
    <row r="22" spans="4:83" ht="13.5">
      <c r="D22" s="43">
        <v>17</v>
      </c>
      <c r="E22" s="44" t="s">
        <v>49</v>
      </c>
      <c r="F22" s="44" t="s">
        <v>66</v>
      </c>
      <c r="G22" s="47">
        <v>75</v>
      </c>
      <c r="H22" s="44" t="s">
        <v>67</v>
      </c>
      <c r="I22" s="48" t="s">
        <v>68</v>
      </c>
      <c r="J22" s="48"/>
      <c r="K22" s="48"/>
      <c r="L22" s="48"/>
      <c r="S22" s="370"/>
      <c r="T22" s="372"/>
      <c r="U22" s="372"/>
      <c r="V22" s="374"/>
      <c r="W22" s="376"/>
      <c r="X22" s="356"/>
      <c r="Y22" s="356"/>
      <c r="Z22" s="378"/>
      <c r="AA22" s="368">
        <f>IF(AG22="",0,AG22*2)</f>
        <v>0</v>
      </c>
      <c r="AB22" s="346"/>
      <c r="AC22" s="354" t="s">
        <v>194</v>
      </c>
      <c r="AD22" s="354"/>
      <c r="AE22" s="354"/>
      <c r="AF22" s="174">
        <f>ROUNDDOWN(2*AF20,0)+AG22</f>
        <v>12</v>
      </c>
      <c r="AG22" s="51"/>
      <c r="AH22" s="278"/>
      <c r="AI22" s="278"/>
      <c r="AJ22" s="278"/>
      <c r="AK22" s="278"/>
      <c r="AL22" s="237"/>
      <c r="AM22" s="271"/>
      <c r="AN22" s="272"/>
      <c r="AO22" s="272"/>
      <c r="AP22" s="272"/>
      <c r="AQ22" s="272"/>
      <c r="AR22" s="272"/>
      <c r="AS22" s="235"/>
      <c r="AT22" s="40"/>
      <c r="AU22" s="201"/>
      <c r="AV22" s="46">
        <f t="shared" si="1"/>
      </c>
      <c r="AW22" s="35"/>
      <c r="AZ22" s="43"/>
      <c r="BA22" s="43"/>
      <c r="BG22" s="48"/>
      <c r="BH22" s="48"/>
      <c r="BI22" s="35"/>
      <c r="BJ22" s="35"/>
      <c r="BN22" s="35"/>
      <c r="BO22" s="17"/>
      <c r="BP22" s="18"/>
      <c r="BQ22" s="19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1"/>
      <c r="CD22" s="202"/>
      <c r="CE22" s="14">
        <f t="shared" si="0"/>
      </c>
    </row>
    <row r="23" spans="4:83" ht="13.5">
      <c r="D23" s="43">
        <v>18</v>
      </c>
      <c r="E23" s="44" t="s">
        <v>49</v>
      </c>
      <c r="F23" s="44" t="s">
        <v>71</v>
      </c>
      <c r="G23" s="47">
        <v>80</v>
      </c>
      <c r="H23" s="44" t="s">
        <v>56</v>
      </c>
      <c r="I23" s="48" t="s">
        <v>72</v>
      </c>
      <c r="J23" s="48"/>
      <c r="K23" s="48"/>
      <c r="L23" s="48"/>
      <c r="S23" s="362" t="s">
        <v>75</v>
      </c>
      <c r="T23" s="327"/>
      <c r="U23" s="363"/>
      <c r="V23" s="53" t="s">
        <v>76</v>
      </c>
      <c r="W23" s="364" t="str">
        <f>IF($CD$54&lt;=W24,"C",IF($CD$53&lt;=W24,"B",IF($CD$52&lt;=W24,"A","")))</f>
        <v>C</v>
      </c>
      <c r="X23" s="365"/>
      <c r="Y23" s="53" t="s">
        <v>77</v>
      </c>
      <c r="Z23" s="351">
        <f>IF(AND($CD$54&lt;=Z24,$CD$54&gt;W24),"C",IF(AND($CD$53&lt;=Z24,$CD$53&gt;W24),"B",IF(AND($CD$52&gt;W24,$CD$52&lt;=Z24),"A","")))</f>
      </c>
      <c r="AA23" s="352"/>
      <c r="AB23" s="349" t="s">
        <v>78</v>
      </c>
      <c r="AC23" s="350"/>
      <c r="AD23" s="351">
        <f>IF(AND($CD$54&lt;=AD24,$CD$54&gt;Z24),"C",IF(AND($CD$53&lt;=AD24,$CD$53&gt;Z24),"B",IF(AND($CD$52&gt;Z24,$CD$52&lt;=AD24),"A","")))</f>
      </c>
      <c r="AE23" s="352"/>
      <c r="AF23" s="53" t="s">
        <v>79</v>
      </c>
      <c r="AG23" s="351">
        <f>IF(AND($CD$54&lt;=AG24,$CD$54&gt;AD24),"C",IF(AND($CD$53&lt;=AG24,$CD$53&gt;AD24),"B",IF(AND($CD$52&gt;AD24,$CD$52&lt;=AG24),"A","")))</f>
      </c>
      <c r="AH23" s="351"/>
      <c r="AI23" s="353"/>
      <c r="AJ23" s="54" t="s">
        <v>80</v>
      </c>
      <c r="AK23" s="351">
        <f>IF(AND($CD$54&lt;=AK24,$CD$54&gt;AG24),"C",IF(AND($CD$53&lt;=AK24,$CD$53&gt;AG24),"B",IF(AND($CD$52&gt;AG24,$CD$52&lt;=AK24),"A","")))</f>
      </c>
      <c r="AL23" s="352"/>
      <c r="AM23" s="271"/>
      <c r="AN23" s="272"/>
      <c r="AO23" s="272"/>
      <c r="AP23" s="272"/>
      <c r="AQ23" s="272"/>
      <c r="AR23" s="272"/>
      <c r="AS23" s="235"/>
      <c r="AT23" s="40"/>
      <c r="AU23" s="201"/>
      <c r="AV23" s="46">
        <f t="shared" si="1"/>
      </c>
      <c r="AW23" s="35"/>
      <c r="AZ23" s="43"/>
      <c r="BA23" s="43"/>
      <c r="BG23" s="48"/>
      <c r="BH23" s="48"/>
      <c r="BI23" s="35"/>
      <c r="BJ23" s="35"/>
      <c r="BN23" s="35"/>
      <c r="BO23" s="17"/>
      <c r="BP23" s="18"/>
      <c r="BQ23" s="19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1"/>
      <c r="CD23" s="202"/>
      <c r="CE23" s="14">
        <f t="shared" si="0"/>
      </c>
    </row>
    <row r="24" spans="4:83" ht="13.5">
      <c r="D24" s="43">
        <v>19</v>
      </c>
      <c r="E24" s="52" t="s">
        <v>52</v>
      </c>
      <c r="F24" s="52" t="s">
        <v>25</v>
      </c>
      <c r="G24" s="47">
        <v>85</v>
      </c>
      <c r="H24" s="44" t="s">
        <v>59</v>
      </c>
      <c r="I24" s="48" t="s">
        <v>74</v>
      </c>
      <c r="J24" s="48"/>
      <c r="K24" s="48"/>
      <c r="L24" s="48"/>
      <c r="S24" s="355" t="s">
        <v>82</v>
      </c>
      <c r="T24" s="356"/>
      <c r="U24" s="357"/>
      <c r="V24" s="185" t="s">
        <v>83</v>
      </c>
      <c r="W24" s="55">
        <f>AF19</f>
        <v>10</v>
      </c>
      <c r="X24" s="55"/>
      <c r="Y24" s="185" t="s">
        <v>84</v>
      </c>
      <c r="Z24" s="55">
        <f>IF(2*AF19&lt;5,2*AF19,ROUND(2*AF19,0))</f>
        <v>20</v>
      </c>
      <c r="AA24" s="55"/>
      <c r="AB24" s="358" t="s">
        <v>85</v>
      </c>
      <c r="AC24" s="359"/>
      <c r="AD24" s="55">
        <f>IF(3*AF19&lt;5,3*AF19,ROUND(3*AF19,0))</f>
        <v>30</v>
      </c>
      <c r="AE24" s="55"/>
      <c r="AF24" s="185" t="s">
        <v>86</v>
      </c>
      <c r="AG24" s="55">
        <f>IF(6*AF19&lt;5,6*AF19,ROUND(6*AF19,0))</f>
        <v>60</v>
      </c>
      <c r="AH24" s="360"/>
      <c r="AI24" s="361"/>
      <c r="AJ24" s="57" t="s">
        <v>87</v>
      </c>
      <c r="AK24" s="55">
        <f>IF(10*AF19&lt;5,10*AF19,ROUND(10*AF19,0))</f>
        <v>100</v>
      </c>
      <c r="AL24" s="58"/>
      <c r="AM24" s="271"/>
      <c r="AN24" s="272"/>
      <c r="AO24" s="272"/>
      <c r="AP24" s="272"/>
      <c r="AQ24" s="272"/>
      <c r="AR24" s="272"/>
      <c r="AS24" s="235"/>
      <c r="AT24" s="40"/>
      <c r="AU24" s="201"/>
      <c r="AV24" s="46">
        <f t="shared" si="1"/>
      </c>
      <c r="AW24" s="35"/>
      <c r="AZ24" s="43"/>
      <c r="BA24" s="43"/>
      <c r="BG24" s="48"/>
      <c r="BH24" s="48"/>
      <c r="BI24" s="35"/>
      <c r="BJ24" s="35"/>
      <c r="BN24" s="35"/>
      <c r="BO24" s="17"/>
      <c r="BP24" s="18"/>
      <c r="BQ24" s="19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1"/>
      <c r="CD24" s="202"/>
      <c r="CE24" s="14">
        <f t="shared" si="0"/>
      </c>
    </row>
    <row r="25" spans="4:83" ht="13.5">
      <c r="D25" s="43">
        <v>20</v>
      </c>
      <c r="E25" s="52" t="s">
        <v>52</v>
      </c>
      <c r="F25" s="52" t="s">
        <v>29</v>
      </c>
      <c r="G25" s="47">
        <v>90</v>
      </c>
      <c r="H25" s="48" t="s">
        <v>64</v>
      </c>
      <c r="I25" s="48" t="s">
        <v>81</v>
      </c>
      <c r="J25" s="48"/>
      <c r="K25" s="48"/>
      <c r="L25" s="48"/>
      <c r="S25" s="337" t="s">
        <v>89</v>
      </c>
      <c r="T25" s="272"/>
      <c r="U25" s="338"/>
      <c r="V25" s="199" t="s">
        <v>226</v>
      </c>
      <c r="W25" s="59">
        <f>ROUNDDOWN($AF$21,0)</f>
        <v>6</v>
      </c>
      <c r="X25" s="60"/>
      <c r="Y25" s="184" t="s">
        <v>91</v>
      </c>
      <c r="Z25" s="60">
        <f>IF(AND($AF$21*0.8&lt;1,$AF$21&gt;0),"1",ROUNDDOWN($AF$21*0.8,0))</f>
        <v>4</v>
      </c>
      <c r="AA25" s="60"/>
      <c r="AB25" s="339" t="s">
        <v>92</v>
      </c>
      <c r="AC25" s="340"/>
      <c r="AD25" s="60">
        <f>IF(AND($AF$21*0.6&lt;1,$AF$21&gt;0),"1",ROUNDDOWN($AF$21*0.6,0))</f>
        <v>3</v>
      </c>
      <c r="AE25" s="60"/>
      <c r="AF25" s="184" t="s">
        <v>93</v>
      </c>
      <c r="AG25" s="60">
        <f>IF(AND($AF$21*0.4&lt;1,$AF$21&gt;0),"1",ROUNDDOWN($AF$21*0.4,0))</f>
        <v>2</v>
      </c>
      <c r="AH25" s="341"/>
      <c r="AI25" s="342"/>
      <c r="AJ25" s="62" t="s">
        <v>94</v>
      </c>
      <c r="AK25" s="175">
        <f>IF(AND($AF$21*0.2&lt;1,$AF$21&gt;0),"1",ROUNDDOWN($AF$21*0.2,0))</f>
        <v>1</v>
      </c>
      <c r="AL25" s="63"/>
      <c r="AM25" s="271"/>
      <c r="AN25" s="272"/>
      <c r="AO25" s="272"/>
      <c r="AP25" s="272"/>
      <c r="AQ25" s="272"/>
      <c r="AR25" s="272"/>
      <c r="AS25" s="235"/>
      <c r="AT25" s="40"/>
      <c r="AU25" s="201"/>
      <c r="AV25" s="46">
        <f t="shared" si="1"/>
      </c>
      <c r="AW25" s="35"/>
      <c r="AZ25" s="43"/>
      <c r="BA25" s="43"/>
      <c r="BG25" s="48"/>
      <c r="BH25" s="48"/>
      <c r="BI25" s="35"/>
      <c r="BJ25" s="35"/>
      <c r="BN25" s="35"/>
      <c r="BO25" s="17"/>
      <c r="BP25" s="18"/>
      <c r="BQ25" s="19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1"/>
      <c r="CD25" s="202"/>
      <c r="CE25" s="14">
        <f t="shared" si="0"/>
      </c>
    </row>
    <row r="26" spans="4:83" ht="13.5">
      <c r="D26" s="43">
        <v>21</v>
      </c>
      <c r="E26" s="44" t="s">
        <v>55</v>
      </c>
      <c r="F26" s="44" t="s">
        <v>33</v>
      </c>
      <c r="G26" s="47">
        <v>95</v>
      </c>
      <c r="H26" s="48" t="s">
        <v>68</v>
      </c>
      <c r="I26" s="48" t="s">
        <v>88</v>
      </c>
      <c r="J26" s="48"/>
      <c r="K26" s="48"/>
      <c r="L26" s="48"/>
      <c r="S26" s="337" t="s">
        <v>191</v>
      </c>
      <c r="T26" s="272"/>
      <c r="U26" s="338"/>
      <c r="V26" s="184" t="s">
        <v>195</v>
      </c>
      <c r="W26" s="59">
        <f>ROUNDDOWN($AF$22,0)</f>
        <v>12</v>
      </c>
      <c r="X26" s="60"/>
      <c r="Y26" s="184" t="s">
        <v>91</v>
      </c>
      <c r="Z26" s="60">
        <f>IF(AND($AF$22*0.8&lt;1,$AF$22&gt;0),"1",ROUNDDOWN($AF$22*0.8,0))</f>
        <v>9</v>
      </c>
      <c r="AA26" s="60"/>
      <c r="AB26" s="339" t="s">
        <v>92</v>
      </c>
      <c r="AC26" s="340"/>
      <c r="AD26" s="60">
        <f>IF(AND($AF$22*0.6&lt;1,$AF$22&gt;0),"1",ROUNDDOWN($AF$22*0.6,0))</f>
        <v>7</v>
      </c>
      <c r="AE26" s="60"/>
      <c r="AF26" s="184" t="s">
        <v>93</v>
      </c>
      <c r="AG26" s="60">
        <f>IF(AND($AF$22*0.4&lt;1,$AF$22&gt;0),"1",ROUNDDOWN($AF$22*0.4,0))</f>
        <v>4</v>
      </c>
      <c r="AH26" s="341"/>
      <c r="AI26" s="342"/>
      <c r="AJ26" s="62" t="s">
        <v>94</v>
      </c>
      <c r="AK26" s="60">
        <f>IF(AND($AF$22*0.2&lt;1,$AF$22&gt;0),"1",ROUNDDOWN($AF$22*0.2,0))</f>
        <v>2</v>
      </c>
      <c r="AL26" s="63"/>
      <c r="AM26" s="271"/>
      <c r="AN26" s="272"/>
      <c r="AO26" s="272"/>
      <c r="AP26" s="272"/>
      <c r="AQ26" s="272"/>
      <c r="AR26" s="272"/>
      <c r="AS26" s="235"/>
      <c r="AT26" s="40"/>
      <c r="AU26" s="201"/>
      <c r="AV26" s="46">
        <f t="shared" si="1"/>
      </c>
      <c r="AW26" s="35"/>
      <c r="AZ26" s="43"/>
      <c r="BA26" s="43"/>
      <c r="BG26" s="48"/>
      <c r="BH26" s="48"/>
      <c r="BI26" s="35"/>
      <c r="BJ26" s="35"/>
      <c r="BN26" s="35"/>
      <c r="BO26" s="17"/>
      <c r="BP26" s="18"/>
      <c r="BQ26" s="19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1"/>
      <c r="CD26" s="202"/>
      <c r="CE26" s="14">
        <f t="shared" si="0"/>
      </c>
    </row>
    <row r="27" spans="4:83" ht="13.5">
      <c r="D27" s="43">
        <v>22</v>
      </c>
      <c r="E27" s="44" t="s">
        <v>55</v>
      </c>
      <c r="F27" s="44" t="s">
        <v>37</v>
      </c>
      <c r="G27" s="47">
        <v>100</v>
      </c>
      <c r="H27" s="48" t="s">
        <v>72</v>
      </c>
      <c r="I27" s="48" t="s">
        <v>95</v>
      </c>
      <c r="J27" s="48"/>
      <c r="K27" s="48"/>
      <c r="L27" s="48"/>
      <c r="S27" s="337" t="s">
        <v>196</v>
      </c>
      <c r="T27" s="272"/>
      <c r="U27" s="338"/>
      <c r="V27" s="184"/>
      <c r="W27" s="60"/>
      <c r="X27" s="60"/>
      <c r="Y27" s="184"/>
      <c r="Z27" s="60"/>
      <c r="AA27" s="60"/>
      <c r="AB27" s="339"/>
      <c r="AC27" s="340"/>
      <c r="AD27" s="60"/>
      <c r="AE27" s="60"/>
      <c r="AF27" s="184"/>
      <c r="AG27" s="60"/>
      <c r="AH27" s="341"/>
      <c r="AI27" s="342"/>
      <c r="AJ27" s="62"/>
      <c r="AK27" s="60"/>
      <c r="AL27" s="63"/>
      <c r="AM27" s="271"/>
      <c r="AN27" s="272"/>
      <c r="AO27" s="272"/>
      <c r="AP27" s="272"/>
      <c r="AQ27" s="272"/>
      <c r="AR27" s="272"/>
      <c r="AS27" s="235"/>
      <c r="AT27" s="40"/>
      <c r="AU27" s="201"/>
      <c r="AV27" s="46">
        <f t="shared" si="1"/>
      </c>
      <c r="AW27" s="35"/>
      <c r="AZ27" s="43"/>
      <c r="BA27" s="43"/>
      <c r="BG27" s="48"/>
      <c r="BH27" s="48"/>
      <c r="BI27" s="35"/>
      <c r="BJ27" s="35"/>
      <c r="BN27" s="35"/>
      <c r="BO27" s="17"/>
      <c r="BP27" s="18"/>
      <c r="BQ27" s="19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1"/>
      <c r="CD27" s="202"/>
      <c r="CE27" s="14">
        <f t="shared" si="0"/>
      </c>
    </row>
    <row r="28" spans="4:83" ht="13.5">
      <c r="D28" s="43">
        <v>23</v>
      </c>
      <c r="E28" s="44" t="s">
        <v>58</v>
      </c>
      <c r="F28" s="44" t="s">
        <v>41</v>
      </c>
      <c r="G28" s="64" t="s">
        <v>96</v>
      </c>
      <c r="H28" s="64" t="s">
        <v>96</v>
      </c>
      <c r="I28" s="64" t="s">
        <v>96</v>
      </c>
      <c r="J28" s="64"/>
      <c r="K28" s="64"/>
      <c r="L28" s="64"/>
      <c r="S28" s="337" t="s">
        <v>97</v>
      </c>
      <c r="T28" s="272"/>
      <c r="U28" s="338"/>
      <c r="V28" s="184"/>
      <c r="W28" s="60">
        <f>ROUNDDOWN(W27/W26,0)</f>
        <v>0</v>
      </c>
      <c r="X28" s="60"/>
      <c r="Y28" s="184"/>
      <c r="Z28" s="60">
        <f>ROUNDDOWN(Z27/Z26,0)</f>
        <v>0</v>
      </c>
      <c r="AA28" s="60"/>
      <c r="AB28" s="339"/>
      <c r="AC28" s="340"/>
      <c r="AD28" s="60">
        <f>ROUNDDOWN(AD27/AD26,0)</f>
        <v>0</v>
      </c>
      <c r="AE28" s="60"/>
      <c r="AF28" s="184"/>
      <c r="AG28" s="60">
        <f>ROUNDDOWN(AG27/AG26,0)</f>
        <v>0</v>
      </c>
      <c r="AH28" s="341"/>
      <c r="AI28" s="342"/>
      <c r="AJ28" s="62"/>
      <c r="AK28" s="60">
        <f>ROUNDDOWN(AK27/AK26,0)</f>
        <v>0</v>
      </c>
      <c r="AL28" s="63"/>
      <c r="AM28" s="271"/>
      <c r="AN28" s="272"/>
      <c r="AO28" s="272"/>
      <c r="AP28" s="272"/>
      <c r="AQ28" s="272"/>
      <c r="AR28" s="272"/>
      <c r="AS28" s="235"/>
      <c r="AT28" s="40"/>
      <c r="AU28" s="201"/>
      <c r="AV28" s="46">
        <f t="shared" si="1"/>
      </c>
      <c r="AW28" s="35"/>
      <c r="AZ28" s="43"/>
      <c r="BA28" s="43"/>
      <c r="BG28" s="64"/>
      <c r="BH28" s="64"/>
      <c r="BI28" s="35"/>
      <c r="BJ28" s="35"/>
      <c r="BN28" s="35"/>
      <c r="BO28" s="17"/>
      <c r="BP28" s="18"/>
      <c r="BQ28" s="19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1"/>
      <c r="CD28" s="202"/>
      <c r="CE28" s="14">
        <f t="shared" si="0"/>
      </c>
    </row>
    <row r="29" spans="4:83" ht="13.5">
      <c r="D29" s="43">
        <v>24</v>
      </c>
      <c r="E29" s="44" t="s">
        <v>58</v>
      </c>
      <c r="F29" s="44" t="s">
        <v>98</v>
      </c>
      <c r="G29" s="64" t="s">
        <v>96</v>
      </c>
      <c r="H29" s="64" t="s">
        <v>96</v>
      </c>
      <c r="I29" s="64" t="s">
        <v>96</v>
      </c>
      <c r="J29" s="64"/>
      <c r="K29" s="64"/>
      <c r="L29" s="64"/>
      <c r="S29" s="343" t="s">
        <v>100</v>
      </c>
      <c r="T29" s="278"/>
      <c r="U29" s="344"/>
      <c r="V29" s="183" t="s">
        <v>101</v>
      </c>
      <c r="W29" s="66">
        <f>ROUNDDOWN($AF$20,0)+3</f>
        <v>9</v>
      </c>
      <c r="X29" s="67"/>
      <c r="Y29" s="183" t="s">
        <v>102</v>
      </c>
      <c r="Z29" s="66">
        <f>ROUNDDOWN($AF$20,0)+2</f>
        <v>8</v>
      </c>
      <c r="AA29" s="67"/>
      <c r="AB29" s="345" t="s">
        <v>103</v>
      </c>
      <c r="AC29" s="346"/>
      <c r="AD29" s="66">
        <f>ROUNDDOWN($AF$20,0)+1</f>
        <v>7</v>
      </c>
      <c r="AE29" s="67"/>
      <c r="AF29" s="183" t="s">
        <v>90</v>
      </c>
      <c r="AG29" s="66">
        <f>ROUNDDOWN($AF$20,0)</f>
        <v>6</v>
      </c>
      <c r="AH29" s="347"/>
      <c r="AI29" s="348"/>
      <c r="AJ29" s="69" t="s">
        <v>104</v>
      </c>
      <c r="AK29" s="66">
        <f>ROUNDDOWN($AF$20,0)-1</f>
        <v>5</v>
      </c>
      <c r="AL29" s="70"/>
      <c r="AM29" s="271"/>
      <c r="AN29" s="272"/>
      <c r="AO29" s="272"/>
      <c r="AP29" s="272"/>
      <c r="AQ29" s="272"/>
      <c r="AR29" s="272"/>
      <c r="AS29" s="235"/>
      <c r="AT29" s="40"/>
      <c r="AU29" s="201"/>
      <c r="AV29" s="46">
        <f t="shared" si="1"/>
      </c>
      <c r="AW29" s="35"/>
      <c r="AZ29" s="43"/>
      <c r="BA29" s="43"/>
      <c r="BG29" s="64"/>
      <c r="BH29" s="64"/>
      <c r="BI29" s="35"/>
      <c r="BJ29" s="35"/>
      <c r="BN29" s="35"/>
      <c r="BO29" s="17"/>
      <c r="BP29" s="18"/>
      <c r="BQ29" s="19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1"/>
      <c r="CD29" s="202"/>
      <c r="CE29" s="14">
        <f t="shared" si="0"/>
      </c>
    </row>
    <row r="30" spans="4:83" ht="13.5" customHeight="1">
      <c r="D30" s="43">
        <v>25</v>
      </c>
      <c r="E30" s="44" t="s">
        <v>62</v>
      </c>
      <c r="F30" s="44" t="s">
        <v>99</v>
      </c>
      <c r="G30" s="64" t="s">
        <v>96</v>
      </c>
      <c r="H30" s="64" t="s">
        <v>96</v>
      </c>
      <c r="I30" s="64" t="s">
        <v>96</v>
      </c>
      <c r="J30" s="64"/>
      <c r="K30" s="64"/>
      <c r="L30" s="64"/>
      <c r="S30" s="326" t="s">
        <v>105</v>
      </c>
      <c r="T30" s="327"/>
      <c r="U30" s="327"/>
      <c r="V30" s="250"/>
      <c r="W30" s="328" t="s">
        <v>106</v>
      </c>
      <c r="X30" s="329"/>
      <c r="Y30" s="329"/>
      <c r="Z30" s="330"/>
      <c r="AA30" s="328" t="s">
        <v>107</v>
      </c>
      <c r="AB30" s="331"/>
      <c r="AC30" s="330"/>
      <c r="AD30" s="332" t="s">
        <v>108</v>
      </c>
      <c r="AE30" s="332"/>
      <c r="AF30" s="332" t="s">
        <v>20</v>
      </c>
      <c r="AG30" s="333"/>
      <c r="AH30" s="333"/>
      <c r="AI30" s="334" t="s">
        <v>21</v>
      </c>
      <c r="AJ30" s="335"/>
      <c r="AK30" s="335"/>
      <c r="AL30" s="336"/>
      <c r="AM30" s="271"/>
      <c r="AN30" s="272"/>
      <c r="AO30" s="272"/>
      <c r="AP30" s="272"/>
      <c r="AQ30" s="272"/>
      <c r="AR30" s="272"/>
      <c r="AS30" s="235"/>
      <c r="AT30" s="40"/>
      <c r="AU30" s="201"/>
      <c r="AV30" s="46">
        <f t="shared" si="1"/>
      </c>
      <c r="AW30" s="35"/>
      <c r="AZ30" s="43"/>
      <c r="BA30" s="43"/>
      <c r="BG30" s="64"/>
      <c r="BH30" s="64"/>
      <c r="BI30" s="35"/>
      <c r="BJ30" s="35"/>
      <c r="BN30" s="35"/>
      <c r="BO30" s="17"/>
      <c r="BP30" s="18"/>
      <c r="BQ30" s="19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1"/>
      <c r="CD30" s="202"/>
      <c r="CE30" s="14">
        <f t="shared" si="0"/>
      </c>
    </row>
    <row r="31" spans="4:83" ht="13.5">
      <c r="D31" s="43">
        <v>26</v>
      </c>
      <c r="E31" s="44" t="s">
        <v>62</v>
      </c>
      <c r="F31" s="44" t="s">
        <v>46</v>
      </c>
      <c r="G31" s="64" t="s">
        <v>96</v>
      </c>
      <c r="H31" s="64" t="s">
        <v>96</v>
      </c>
      <c r="I31" s="64" t="s">
        <v>96</v>
      </c>
      <c r="J31" s="64"/>
      <c r="K31" s="64"/>
      <c r="L31" s="64"/>
      <c r="S31" s="316"/>
      <c r="T31" s="317"/>
      <c r="U31" s="317"/>
      <c r="V31" s="318"/>
      <c r="W31" s="319"/>
      <c r="X31" s="320"/>
      <c r="Y31" s="320"/>
      <c r="Z31" s="321"/>
      <c r="AA31" s="319"/>
      <c r="AB31" s="322"/>
      <c r="AC31" s="321"/>
      <c r="AD31" s="323"/>
      <c r="AE31" s="323"/>
      <c r="AF31" s="324" t="str">
        <f>IF(AF18&lt;=30,VLOOKUP(AF18,D5:F35,2,TRUE),IF(AF18&lt;=40,VLOOKUP(AF18,G5:I15,2,TRUE),IF(AF18&lt;=100,VLOOKUP(FLOOR(AF18,5),G16:I27,2,TRUE),CONCATENATE(FLOOR(AF18,10)/10+1,"D"))))</f>
        <v>1D-1</v>
      </c>
      <c r="AG31" s="325"/>
      <c r="AH31" s="325"/>
      <c r="AI31" s="236" t="str">
        <f>IF(AF18&lt;=30,VLOOKUP(AF18,D5:F35,3,TRUE),IF(AF18&lt;=40,VLOOKUP(AF18,G5:I15,3,TRUE),IF(AF18&lt;=100,VLOOKUP(FLOOR(AF18,5),G16:I27,3,TRUE),CONCATENATE(FLOOR(AF18,10)/10+3,"D"))))</f>
        <v>1D+1</v>
      </c>
      <c r="AJ31" s="278"/>
      <c r="AK31" s="278"/>
      <c r="AL31" s="237"/>
      <c r="AM31" s="271"/>
      <c r="AN31" s="272"/>
      <c r="AO31" s="272"/>
      <c r="AP31" s="272"/>
      <c r="AQ31" s="272"/>
      <c r="AR31" s="272"/>
      <c r="AS31" s="235"/>
      <c r="AT31" s="40"/>
      <c r="AU31" s="201"/>
      <c r="AV31" s="46">
        <f t="shared" si="1"/>
      </c>
      <c r="AW31" s="35"/>
      <c r="AZ31" s="43"/>
      <c r="BA31" s="43"/>
      <c r="BG31" s="64"/>
      <c r="BH31" s="64"/>
      <c r="BI31" s="35"/>
      <c r="BJ31" s="35"/>
      <c r="BN31" s="35"/>
      <c r="BO31" s="17"/>
      <c r="BP31" s="18"/>
      <c r="BQ31" s="19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1"/>
      <c r="CD31" s="202"/>
      <c r="CE31" s="14">
        <f t="shared" si="0"/>
      </c>
    </row>
    <row r="32" spans="4:83" ht="17.25">
      <c r="D32" s="43">
        <v>27</v>
      </c>
      <c r="E32" s="44" t="s">
        <v>66</v>
      </c>
      <c r="F32" s="44" t="s">
        <v>109</v>
      </c>
      <c r="G32" s="64" t="s">
        <v>96</v>
      </c>
      <c r="H32" s="64"/>
      <c r="I32" s="64" t="s">
        <v>96</v>
      </c>
      <c r="J32" s="64" t="s">
        <v>96</v>
      </c>
      <c r="K32" s="64"/>
      <c r="L32" s="64"/>
      <c r="S32" s="304" t="s">
        <v>197</v>
      </c>
      <c r="T32" s="305"/>
      <c r="U32" s="306"/>
      <c r="V32" s="307"/>
      <c r="W32" s="308"/>
      <c r="X32" s="308"/>
      <c r="Y32" s="308"/>
      <c r="Z32" s="308"/>
      <c r="AA32" s="308"/>
      <c r="AB32" s="308"/>
      <c r="AC32" s="308"/>
      <c r="AD32" s="308"/>
      <c r="AE32" s="309"/>
      <c r="AF32" s="72" t="s">
        <v>114</v>
      </c>
      <c r="AG32" s="73"/>
      <c r="AH32" s="310" t="s">
        <v>115</v>
      </c>
      <c r="AI32" s="311"/>
      <c r="AJ32" s="255"/>
      <c r="AK32" s="312" t="s">
        <v>116</v>
      </c>
      <c r="AL32" s="255"/>
      <c r="AM32" s="271"/>
      <c r="AN32" s="272"/>
      <c r="AO32" s="272"/>
      <c r="AP32" s="272"/>
      <c r="AQ32" s="272"/>
      <c r="AR32" s="272"/>
      <c r="AS32" s="235"/>
      <c r="AT32" s="40"/>
      <c r="AU32" s="201"/>
      <c r="AV32" s="46">
        <f t="shared" si="1"/>
      </c>
      <c r="AW32" s="35"/>
      <c r="AZ32" s="43"/>
      <c r="BA32" s="43"/>
      <c r="BG32" s="64"/>
      <c r="BH32" s="64"/>
      <c r="BI32" s="35"/>
      <c r="BJ32" s="35"/>
      <c r="BN32" s="35"/>
      <c r="BO32" s="17"/>
      <c r="BP32" s="18"/>
      <c r="BQ32" s="19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1"/>
      <c r="CD32" s="202"/>
      <c r="CE32" s="14">
        <f t="shared" si="0"/>
      </c>
    </row>
    <row r="33" spans="4:83" ht="13.5">
      <c r="D33" s="43">
        <v>28</v>
      </c>
      <c r="E33" s="44" t="s">
        <v>66</v>
      </c>
      <c r="F33" s="44" t="s">
        <v>109</v>
      </c>
      <c r="G33" s="64" t="s">
        <v>96</v>
      </c>
      <c r="H33" s="64" t="s">
        <v>96</v>
      </c>
      <c r="I33" s="64" t="s">
        <v>96</v>
      </c>
      <c r="J33" s="64" t="s">
        <v>96</v>
      </c>
      <c r="K33" s="64"/>
      <c r="L33" s="64"/>
      <c r="S33" s="313" t="s">
        <v>198</v>
      </c>
      <c r="T33" s="314"/>
      <c r="U33" s="314"/>
      <c r="V33" s="314"/>
      <c r="W33" s="176" t="s">
        <v>57</v>
      </c>
      <c r="X33" s="304" t="s">
        <v>111</v>
      </c>
      <c r="Y33" s="308"/>
      <c r="Z33" s="308"/>
      <c r="AA33" s="305" t="s">
        <v>112</v>
      </c>
      <c r="AB33" s="305"/>
      <c r="AC33" s="305" t="s">
        <v>113</v>
      </c>
      <c r="AD33" s="305"/>
      <c r="AE33" s="71" t="s">
        <v>57</v>
      </c>
      <c r="AF33" s="76" t="s">
        <v>119</v>
      </c>
      <c r="AG33" s="77"/>
      <c r="AH33" s="315">
        <f>SUMIF(S5:S14,"&gt;0",S5:S14)+SUMIF(S15:S22,"&gt;0",S15:S22)+SUMIF(AA18:AB22,"&gt;0",AA18:AB22)</f>
        <v>57</v>
      </c>
      <c r="AI33" s="232"/>
      <c r="AJ33" s="233"/>
      <c r="AK33" s="295">
        <f>SUMIF(S5:S14,"&lt;0",S5:S14)+SUMIF(S15:S22,"&lt;0",S15:S22)+SUMIF(AA18:AB22,"&lt;0",AA18:AB22)</f>
        <v>0</v>
      </c>
      <c r="AL33" s="233"/>
      <c r="AM33" s="271"/>
      <c r="AN33" s="272"/>
      <c r="AO33" s="272"/>
      <c r="AP33" s="272"/>
      <c r="AQ33" s="272"/>
      <c r="AR33" s="272"/>
      <c r="AS33" s="235"/>
      <c r="AT33" s="40"/>
      <c r="AU33" s="201"/>
      <c r="AV33" s="46">
        <f t="shared" si="1"/>
      </c>
      <c r="AW33" s="35"/>
      <c r="AZ33" s="43"/>
      <c r="BA33" s="43"/>
      <c r="BG33" s="64"/>
      <c r="BH33" s="64"/>
      <c r="BI33" s="35"/>
      <c r="BJ33" s="35"/>
      <c r="BN33" s="35"/>
      <c r="BO33" s="17"/>
      <c r="BP33" s="18"/>
      <c r="BQ33" s="19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1"/>
      <c r="CD33" s="202"/>
      <c r="CE33" s="14">
        <f t="shared" si="0"/>
      </c>
    </row>
    <row r="34" spans="4:83" ht="13.5">
      <c r="D34" s="43">
        <v>29</v>
      </c>
      <c r="E34" s="44" t="s">
        <v>71</v>
      </c>
      <c r="F34" s="44" t="s">
        <v>50</v>
      </c>
      <c r="G34" s="64" t="s">
        <v>96</v>
      </c>
      <c r="H34" s="64" t="s">
        <v>96</v>
      </c>
      <c r="I34" s="64" t="s">
        <v>96</v>
      </c>
      <c r="J34" s="64" t="s">
        <v>96</v>
      </c>
      <c r="K34" s="64"/>
      <c r="L34" s="64"/>
      <c r="S34" s="296" t="s">
        <v>110</v>
      </c>
      <c r="T34" s="297"/>
      <c r="U34" s="298">
        <v>2</v>
      </c>
      <c r="V34" s="299"/>
      <c r="W34" s="74">
        <f>U34*5-3*5</f>
        <v>-5</v>
      </c>
      <c r="X34" s="289" t="s">
        <v>118</v>
      </c>
      <c r="Y34" s="300"/>
      <c r="Z34" s="300"/>
      <c r="AA34" s="301" t="s">
        <v>199</v>
      </c>
      <c r="AB34" s="301"/>
      <c r="AC34" s="301" t="s">
        <v>199</v>
      </c>
      <c r="AD34" s="301"/>
      <c r="AE34" s="75">
        <f>COUNTIF(AA34:AD34,"わからない")*-3+COUNTIF(AA34:AD34,"片言")*-2+COUNTIF(AA34:AD34,"なまり")*-1</f>
        <v>0</v>
      </c>
      <c r="AF34" s="288" t="s">
        <v>18</v>
      </c>
      <c r="AG34" s="226"/>
      <c r="AH34" s="302">
        <f>SUMIF(AV5:AV37,"&gt;0",AV5:AV37)+SUMIF(CE2:CE36,"&gt;0",CE2:CE36)+SUMIF(W33:W37,"&gt;0",W33:W37)+SUMIF(AE33:AE37,"&gt;0",AE33:AE37)</f>
        <v>6</v>
      </c>
      <c r="AI34" s="303"/>
      <c r="AJ34" s="223"/>
      <c r="AK34" s="294">
        <f>SUMIF(AV5:AV37,"&lt;0",AV5:AV37)+SUMIF(CE2:CE36,"&lt;0",CE2:CE36)+SUMIF(W33:W37,"&lt;0",W33:W37)+SUMIF(AE33:AE37,"&lt;0",AE33:AE37)</f>
        <v>-5</v>
      </c>
      <c r="AL34" s="223"/>
      <c r="AM34" s="271"/>
      <c r="AN34" s="272"/>
      <c r="AO34" s="272"/>
      <c r="AP34" s="272"/>
      <c r="AQ34" s="272"/>
      <c r="AR34" s="272"/>
      <c r="AS34" s="235"/>
      <c r="AT34" s="40"/>
      <c r="AU34" s="201"/>
      <c r="AV34" s="46">
        <f t="shared" si="1"/>
      </c>
      <c r="AW34" s="35"/>
      <c r="AZ34" s="43"/>
      <c r="BA34" s="43"/>
      <c r="BG34" s="64"/>
      <c r="BH34" s="64"/>
      <c r="BI34" s="35"/>
      <c r="BJ34" s="35"/>
      <c r="BN34" s="35"/>
      <c r="BO34" s="17"/>
      <c r="BP34" s="18"/>
      <c r="BQ34" s="19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1"/>
      <c r="CD34" s="202"/>
      <c r="CE34" s="14">
        <f t="shared" si="0"/>
      </c>
    </row>
    <row r="35" spans="4:83" ht="13.5">
      <c r="D35" s="43">
        <v>30</v>
      </c>
      <c r="E35" s="44" t="s">
        <v>71</v>
      </c>
      <c r="F35" s="44" t="s">
        <v>50</v>
      </c>
      <c r="G35" s="64" t="s">
        <v>96</v>
      </c>
      <c r="H35" s="64" t="s">
        <v>96</v>
      </c>
      <c r="I35" s="64" t="s">
        <v>96</v>
      </c>
      <c r="J35" s="64" t="s">
        <v>96</v>
      </c>
      <c r="K35" s="64"/>
      <c r="L35" s="64"/>
      <c r="S35" s="289" t="s">
        <v>224</v>
      </c>
      <c r="T35" s="290"/>
      <c r="U35" s="290"/>
      <c r="V35" s="291"/>
      <c r="W35" s="78">
        <v>1</v>
      </c>
      <c r="X35" s="284" t="s">
        <v>223</v>
      </c>
      <c r="Y35" s="272"/>
      <c r="Z35" s="272"/>
      <c r="AA35" s="287" t="s">
        <v>227</v>
      </c>
      <c r="AB35" s="287"/>
      <c r="AC35" s="287" t="s">
        <v>199</v>
      </c>
      <c r="AD35" s="287"/>
      <c r="AE35" s="18">
        <f>IF(AND(AA35="",AC35=""),"",COUNTIF(AA35:AD35,"母語並")*3+COUNTIF(AA35:AD35,"なまり")*2+COUNTIF(AA35:AD35,"片言")*1)</f>
        <v>5</v>
      </c>
      <c r="AF35" s="288" t="s">
        <v>120</v>
      </c>
      <c r="AG35" s="226"/>
      <c r="AH35" s="292">
        <f>IF(OR(COUNTIF(AG39:AG62,"=E")&gt;0,COUNTIF(AV39:AV62,"=E")&gt;0),"ERROR",SUM(AG39:AG62,AV39:AV62))</f>
        <v>16</v>
      </c>
      <c r="AI35" s="292"/>
      <c r="AJ35" s="293"/>
      <c r="AK35" s="294" t="s">
        <v>116</v>
      </c>
      <c r="AL35" s="223"/>
      <c r="AM35" s="271"/>
      <c r="AN35" s="272"/>
      <c r="AO35" s="272"/>
      <c r="AP35" s="272"/>
      <c r="AQ35" s="272"/>
      <c r="AR35" s="272"/>
      <c r="AS35" s="235"/>
      <c r="AT35" s="40"/>
      <c r="AU35" s="201"/>
      <c r="AV35" s="46">
        <f t="shared" si="1"/>
      </c>
      <c r="AW35" s="35"/>
      <c r="AZ35" s="43"/>
      <c r="BA35" s="43"/>
      <c r="BG35" s="64"/>
      <c r="BH35" s="64"/>
      <c r="BI35" s="35"/>
      <c r="BJ35" s="35"/>
      <c r="BN35" s="35"/>
      <c r="BO35" s="17"/>
      <c r="BP35" s="18"/>
      <c r="BQ35" s="19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1"/>
      <c r="CD35" s="202"/>
      <c r="CE35" s="14">
        <f t="shared" si="0"/>
      </c>
    </row>
    <row r="36" spans="7:83" ht="13.5">
      <c r="G36" s="283" t="s">
        <v>121</v>
      </c>
      <c r="H36" s="283"/>
      <c r="I36" s="283"/>
      <c r="J36" s="283"/>
      <c r="K36" s="5"/>
      <c r="L36" s="5"/>
      <c r="M36" t="s">
        <v>122</v>
      </c>
      <c r="S36" s="284"/>
      <c r="T36" s="285"/>
      <c r="U36" s="285"/>
      <c r="V36" s="286"/>
      <c r="W36" s="79"/>
      <c r="X36" s="284"/>
      <c r="Y36" s="272"/>
      <c r="Z36" s="272"/>
      <c r="AA36" s="287"/>
      <c r="AB36" s="287"/>
      <c r="AC36" s="287"/>
      <c r="AD36" s="287"/>
      <c r="AE36" s="18">
        <f>IF(AND(AA36="",AC36=""),"",COUNTIF(AA36:AD36,"母語並")*3+COUNTIF(AA36:AD36,"なまり")*2+COUNTIF(AA36:AD36,"片言")*1)</f>
      </c>
      <c r="AF36" s="288"/>
      <c r="AG36" s="226"/>
      <c r="AH36" s="280"/>
      <c r="AI36" s="280"/>
      <c r="AJ36" s="281"/>
      <c r="AK36" s="282"/>
      <c r="AL36" s="281"/>
      <c r="AM36" s="271"/>
      <c r="AN36" s="272"/>
      <c r="AO36" s="272"/>
      <c r="AP36" s="272"/>
      <c r="AQ36" s="272"/>
      <c r="AR36" s="272"/>
      <c r="AS36" s="235"/>
      <c r="AT36" s="40"/>
      <c r="AU36" s="201"/>
      <c r="AV36" s="46">
        <f t="shared" si="1"/>
      </c>
      <c r="AW36" s="35"/>
      <c r="BG36" s="5"/>
      <c r="BH36" s="5"/>
      <c r="BI36" s="35"/>
      <c r="BJ36" s="35"/>
      <c r="BN36" s="35"/>
      <c r="BO36" s="80"/>
      <c r="BP36" s="81"/>
      <c r="BQ36" s="82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83"/>
      <c r="CD36" s="202"/>
      <c r="CE36" s="14">
        <f t="shared" si="0"/>
      </c>
    </row>
    <row r="37" spans="2:83" ht="13.5" customHeight="1">
      <c r="B37" s="273" t="s">
        <v>200</v>
      </c>
      <c r="C37" s="273" t="s">
        <v>220</v>
      </c>
      <c r="D37" s="262" t="s">
        <v>201</v>
      </c>
      <c r="E37" s="262" t="s">
        <v>123</v>
      </c>
      <c r="F37" s="264" t="s">
        <v>124</v>
      </c>
      <c r="G37" s="266" t="s">
        <v>125</v>
      </c>
      <c r="H37" s="266"/>
      <c r="I37" s="260" t="s">
        <v>202</v>
      </c>
      <c r="J37" s="260" t="s">
        <v>203</v>
      </c>
      <c r="K37" s="258" t="s">
        <v>204</v>
      </c>
      <c r="L37" s="258" t="s">
        <v>205</v>
      </c>
      <c r="M37" s="260" t="s">
        <v>130</v>
      </c>
      <c r="N37" s="260" t="s">
        <v>131</v>
      </c>
      <c r="O37" s="260" t="s">
        <v>126</v>
      </c>
      <c r="P37" s="260" t="s">
        <v>127</v>
      </c>
      <c r="Q37" s="260" t="s">
        <v>128</v>
      </c>
      <c r="R37" s="5"/>
      <c r="S37" s="275"/>
      <c r="T37" s="276"/>
      <c r="U37" s="276"/>
      <c r="V37" s="277"/>
      <c r="W37" s="177"/>
      <c r="X37" s="275"/>
      <c r="Y37" s="278"/>
      <c r="Z37" s="278"/>
      <c r="AA37" s="279"/>
      <c r="AB37" s="279"/>
      <c r="AC37" s="279"/>
      <c r="AD37" s="279"/>
      <c r="AE37" s="81">
        <f>IF(AND(AA37="",AC37=""),"",COUNTIF(AA37:AD37,"母語並")*3+COUNTIF(AA37:AD37,"なまり")*2+COUNTIF(AA37:AD37,"片言")*1)</f>
      </c>
      <c r="AF37" s="84" t="s">
        <v>129</v>
      </c>
      <c r="AG37" s="85"/>
      <c r="AH37" s="267">
        <f>SUM(AH33:AJ36)</f>
        <v>79</v>
      </c>
      <c r="AI37" s="268"/>
      <c r="AJ37" s="255"/>
      <c r="AK37" s="269">
        <f>SUM(AK33:AL36)</f>
        <v>-5</v>
      </c>
      <c r="AL37" s="270"/>
      <c r="AM37" s="271"/>
      <c r="AN37" s="272"/>
      <c r="AO37" s="272"/>
      <c r="AP37" s="272"/>
      <c r="AQ37" s="272"/>
      <c r="AR37" s="272"/>
      <c r="AS37" s="235"/>
      <c r="AT37" s="40"/>
      <c r="AU37" s="201"/>
      <c r="AV37" s="46">
        <f t="shared" si="1"/>
      </c>
      <c r="AW37" s="35"/>
      <c r="AX37" s="273" t="s">
        <v>200</v>
      </c>
      <c r="AY37" s="273" t="s">
        <v>220</v>
      </c>
      <c r="AZ37" s="262" t="s">
        <v>201</v>
      </c>
      <c r="BA37" s="262" t="s">
        <v>123</v>
      </c>
      <c r="BB37" s="264" t="s">
        <v>124</v>
      </c>
      <c r="BC37" s="266" t="s">
        <v>125</v>
      </c>
      <c r="BD37" s="266"/>
      <c r="BE37" s="260" t="s">
        <v>202</v>
      </c>
      <c r="BF37" s="260" t="s">
        <v>203</v>
      </c>
      <c r="BG37" s="258" t="s">
        <v>204</v>
      </c>
      <c r="BH37" s="258" t="s">
        <v>205</v>
      </c>
      <c r="BI37" s="260" t="s">
        <v>130</v>
      </c>
      <c r="BJ37" s="260" t="s">
        <v>131</v>
      </c>
      <c r="BK37" s="260" t="s">
        <v>126</v>
      </c>
      <c r="BL37" s="260" t="s">
        <v>127</v>
      </c>
      <c r="BM37" s="260" t="s">
        <v>128</v>
      </c>
      <c r="BN37" s="35"/>
      <c r="BO37" s="246" t="s">
        <v>132</v>
      </c>
      <c r="BP37" s="247"/>
      <c r="BQ37" s="247"/>
      <c r="BR37" s="248"/>
      <c r="BS37" s="9" t="s">
        <v>133</v>
      </c>
      <c r="BT37" s="9" t="s">
        <v>134</v>
      </c>
      <c r="BU37" s="9" t="s">
        <v>135</v>
      </c>
      <c r="BV37" s="246" t="s">
        <v>136</v>
      </c>
      <c r="BW37" s="248"/>
      <c r="BX37" s="9" t="s">
        <v>137</v>
      </c>
      <c r="BY37" s="9" t="s">
        <v>138</v>
      </c>
      <c r="BZ37" s="9" t="s">
        <v>139</v>
      </c>
      <c r="CA37" s="9" t="s">
        <v>140</v>
      </c>
      <c r="CB37" s="9" t="s">
        <v>141</v>
      </c>
      <c r="CC37" s="9" t="s">
        <v>142</v>
      </c>
      <c r="CD37" s="9" t="s">
        <v>143</v>
      </c>
      <c r="CE37" s="186" t="s">
        <v>144</v>
      </c>
    </row>
    <row r="38" spans="2:83" ht="13.5" customHeight="1">
      <c r="B38" s="274"/>
      <c r="C38" s="274"/>
      <c r="D38" s="263"/>
      <c r="E38" s="263"/>
      <c r="F38" s="265"/>
      <c r="G38" s="89" t="s">
        <v>145</v>
      </c>
      <c r="H38" s="89" t="s">
        <v>146</v>
      </c>
      <c r="I38" s="261"/>
      <c r="J38" s="261"/>
      <c r="K38" s="259"/>
      <c r="L38" s="259"/>
      <c r="M38" s="261"/>
      <c r="N38" s="261"/>
      <c r="O38" s="261"/>
      <c r="P38" s="261"/>
      <c r="Q38" s="261"/>
      <c r="R38" s="5"/>
      <c r="S38" s="187" t="s">
        <v>147</v>
      </c>
      <c r="T38" s="90" t="s">
        <v>120</v>
      </c>
      <c r="U38" s="90"/>
      <c r="V38" s="90"/>
      <c r="W38" s="90"/>
      <c r="X38" s="90"/>
      <c r="Y38" s="249" t="s">
        <v>148</v>
      </c>
      <c r="Z38" s="250"/>
      <c r="AA38" s="91" t="s">
        <v>149</v>
      </c>
      <c r="AB38" s="251" t="s">
        <v>117</v>
      </c>
      <c r="AC38" s="252"/>
      <c r="AD38" s="186" t="s">
        <v>5</v>
      </c>
      <c r="AE38" s="253" t="s">
        <v>7</v>
      </c>
      <c r="AF38" s="254"/>
      <c r="AG38" s="92" t="s">
        <v>57</v>
      </c>
      <c r="AH38" s="187" t="s">
        <v>147</v>
      </c>
      <c r="AI38" s="90" t="s">
        <v>120</v>
      </c>
      <c r="AJ38" s="90"/>
      <c r="AK38" s="90"/>
      <c r="AL38" s="90"/>
      <c r="AM38" s="90"/>
      <c r="AN38" s="249" t="s">
        <v>148</v>
      </c>
      <c r="AO38" s="250"/>
      <c r="AP38" s="91" t="s">
        <v>149</v>
      </c>
      <c r="AQ38" s="251" t="s">
        <v>117</v>
      </c>
      <c r="AR38" s="252"/>
      <c r="AS38" s="186" t="s">
        <v>5</v>
      </c>
      <c r="AT38" s="253" t="s">
        <v>7</v>
      </c>
      <c r="AU38" s="255"/>
      <c r="AV38" s="92" t="s">
        <v>57</v>
      </c>
      <c r="AW38" s="35"/>
      <c r="AX38" s="274"/>
      <c r="AY38" s="274"/>
      <c r="AZ38" s="263"/>
      <c r="BA38" s="263"/>
      <c r="BB38" s="265"/>
      <c r="BC38" s="89" t="s">
        <v>145</v>
      </c>
      <c r="BD38" s="89" t="s">
        <v>146</v>
      </c>
      <c r="BE38" s="261"/>
      <c r="BF38" s="261"/>
      <c r="BG38" s="259"/>
      <c r="BH38" s="259"/>
      <c r="BI38" s="261"/>
      <c r="BJ38" s="261"/>
      <c r="BK38" s="261"/>
      <c r="BL38" s="261"/>
      <c r="BM38" s="261"/>
      <c r="BN38" s="35"/>
      <c r="BO38" s="93"/>
      <c r="BP38" s="94"/>
      <c r="BQ38" s="94"/>
      <c r="BR38" s="75"/>
      <c r="BS38" s="95"/>
      <c r="BT38" s="95"/>
      <c r="BU38" s="95"/>
      <c r="BV38" s="256"/>
      <c r="BW38" s="257"/>
      <c r="BX38" s="95"/>
      <c r="BY38" s="95"/>
      <c r="BZ38" s="95"/>
      <c r="CA38" s="95"/>
      <c r="CB38" s="95"/>
      <c r="CC38" s="95"/>
      <c r="CD38" s="95"/>
      <c r="CE38" s="96"/>
    </row>
    <row r="39" spans="2:83" ht="13.5">
      <c r="B39" s="27" t="str">
        <f aca="true" t="shared" si="2" ref="B39:B63">SUBSTITUTE(SUBSTITUTE(SUBSTITUTE(SUBSTITUTE(SUBSTITUTE(TRIM(ASC(T39)),"&lt;",""),"&gt;",""),"【",""),"】",""),"･","")</f>
        <v>空手</v>
      </c>
      <c r="C39" s="27" t="str">
        <f>SUBSTITUTE(SUBSTITUTE(B39,"〈",""),"〉","")</f>
        <v>空手</v>
      </c>
      <c r="D39" s="97" t="str">
        <f>LEFT(C39,IF(ISERROR(SEARCH(" ",C39))=TRUE,LEN(C39),SEARCH(" ",C39)-1))</f>
        <v>空手</v>
      </c>
      <c r="E39" s="178" t="str">
        <f>LEFT(D39,3)</f>
        <v>空手</v>
      </c>
      <c r="F39" s="98">
        <f aca="true" t="shared" si="3" ref="F39:F63">AD39</f>
        <v>11</v>
      </c>
      <c r="G39" s="98">
        <f aca="true" t="shared" si="4" ref="G39:G63">IF(ISERROR(SEARCH(" ",ASC(Y39)))=TRUE,LEN(Y39),LEN(Y39)-SEARCH(" ",ASC(Y39)))</f>
        <v>2</v>
      </c>
      <c r="H39" s="98">
        <f>IF(ISERROR(SEARCH("-",ASC(Y39))+1)=TRUE,IF(ISERROR(SEARCH("+",ASC(Y39))+1)=TRUE,LEN(ASC(Y39)),LEN(ASC(Y39))-SEARCH("+",ASC(Y39))+1),LEN(ASC(Y39))-SEARCH("-",ASC(Y39))+1)</f>
        <v>2</v>
      </c>
      <c r="I39" s="98" t="str">
        <f>IF(H39=LEN(Y39),ASC(RIGHT(Y39,G39)),ASC(LEFT(RIGHT(Y39,G39),LEN(RIGHT(Y39,G39))-H39)))</f>
        <v>敏捷</v>
      </c>
      <c r="J39" s="99">
        <f aca="true" t="shared" si="5" ref="J39:J63">IF(LEN(Y39)=H39,0,RIGHT(Y39,H39))</f>
        <v>0</v>
      </c>
      <c r="K39" s="99" t="str">
        <f>IF(OR(AB39="",AA39="",Y39=""),"ー",IF(ISERROR(VLOOKUP(I39,D$39:F$63,3,FALSE))=TRUE,IF(ISERROR(VLOOKUP(I39,AZ$39:BB$63,3,FALSE)=TRUE),"E",VLOOKUP(I39,AZ$39:BB$63,3,FALSE)+J39),VLOOKUP(I39,D$39:F$63,3,FALSE)+J39))</f>
        <v>E</v>
      </c>
      <c r="L39" s="99" t="str">
        <f>IF(OR(AB39="",AA39="",Y39=""),"ー",IF(ISERROR(VLOOKUP(LEFT(I39,3),E$39:F$63,2,FALSE))=TRUE,IF(ISERROR(VLOOKUP(LEFT(I39,3),BA$39:BB$63,2,FALSE)=TRUE),"E",VLOOKUP(LEFT(I39,3),BA$39:BB$63,2,FALSE)+J39),VLOOKUP(LEFT(I39,3),E$39:F$63,2,FALSE)+J39))</f>
        <v>E</v>
      </c>
      <c r="M39" s="98" t="str">
        <f>IF(OR(K39="E",K39="ー"),IF(L39="E","E",L39),K39)</f>
        <v>E</v>
      </c>
      <c r="N39" s="100">
        <f aca="true" t="shared" si="6" ref="N39:N63">IF(LEFT(Y39,2)="体力",$V$7,IF(LEFT(Y39,2)="敏捷",$V$9,IF(LEFT(Y39,2)="知力",$V$11,IF(LEFT(Y39,2)="生命",$V$13,IF(LEFT(Y39,2)="意志",$V$17,IF(LEFT(Y39,2)="知覚",$V$19,"テクニック"))))))</f>
        <v>11</v>
      </c>
      <c r="O39" s="98">
        <f aca="true" t="shared" si="7" ref="O39:O63">IF(AD39="","",IF(AD39&lt;IF(AA39="","",IF(AA39="易",N39,IF(AA39="並",N39-1,IF(AA39="難",N39-2,N39-3)))),"E",IF(AD39-IF(AA39="","",IF(AA39="易",N39,IF(AA39="並",N39-1,IF(AA39="難",N39-2,N39-3))))=0,1,IF(AD39-IF(AA39="","",IF(AA39="易",N39,IF(AA39="並",N39-1,IF(AA39="難",N39-2,N39-3))))=1,2,(AD39-IF(AA39="","",IF(AA39="易",N39,IF(AA39="並",N39-1,IF(AA39="難",N39-2,N39-3)))))*4-4))))</f>
        <v>4</v>
      </c>
      <c r="P39" s="98">
        <f aca="true" t="shared" si="8" ref="P39:P63">IF(M39="E",0,IF(M39&lt;IF(AA39="","",IF(AA39="易",N39,IF(AA39="並",N39-1,IF(AA39="難",N39-2,N39-3)))),"0",IF(M39-IF(AA39="","",IF(AA39="易",N39,IF(AA39="並",N39-1,IF(AA39="難",N39-2,N39-3))))=0,1,IF(M39-IF(AA39="","",IF(AA39="易",N39,IF(AA39="並",N39-1,IF(AA39="難",N39-2,N39-3))))=1,2,(M39-IF(AA39="","",IF(AA39="易",N39,IF(AA39="並",N39-1,IF(AA39="難",N39-2,N39-3)))))*4-4))))</f>
        <v>0</v>
      </c>
      <c r="Q39" s="101">
        <f>IF(AA39="並",AB39,IF(AND(AA39="難",AB39=0),0,IF(AA39="難",AB39+1,"")))</f>
        <v>0</v>
      </c>
      <c r="R39" s="102"/>
      <c r="S39" s="103">
        <v>1</v>
      </c>
      <c r="T39" s="241" t="s">
        <v>216</v>
      </c>
      <c r="U39" s="242"/>
      <c r="V39" s="242"/>
      <c r="W39" s="242"/>
      <c r="X39" s="243"/>
      <c r="Y39" s="244" t="s">
        <v>150</v>
      </c>
      <c r="Z39" s="245"/>
      <c r="AA39" s="105" t="s">
        <v>151</v>
      </c>
      <c r="AB39" s="238">
        <v>0</v>
      </c>
      <c r="AC39" s="233"/>
      <c r="AD39" s="105">
        <f aca="true" t="shared" si="9" ref="AD39:AD62">IF(AB39="","",IF(N39="テクニック",M39+AB39,N39+AB39))</f>
        <v>11</v>
      </c>
      <c r="AE39" s="239"/>
      <c r="AF39" s="240"/>
      <c r="AG39" s="96">
        <f aca="true" t="shared" si="10" ref="AG39:AG62">IF(N39="テクニック",Q39,IF(OR(AD39="",AA39=""),"",O39-IF(ISERROR(P39)=TRUE,0,P39)))</f>
        <v>4</v>
      </c>
      <c r="AH39" s="103">
        <v>25</v>
      </c>
      <c r="AI39" s="241" t="s">
        <v>221</v>
      </c>
      <c r="AJ39" s="242"/>
      <c r="AK39" s="242"/>
      <c r="AL39" s="242"/>
      <c r="AM39" s="243"/>
      <c r="AN39" s="244" t="s">
        <v>222</v>
      </c>
      <c r="AO39" s="245"/>
      <c r="AP39" s="105" t="s">
        <v>151</v>
      </c>
      <c r="AQ39" s="238">
        <v>1</v>
      </c>
      <c r="AR39" s="233"/>
      <c r="AS39" s="105">
        <f>IF(AQ39="","",IF(BJ39="テクニック",BI39+AQ39,BJ39+AQ39))</f>
        <v>13</v>
      </c>
      <c r="AT39" s="239"/>
      <c r="AU39" s="240"/>
      <c r="AV39" s="42">
        <f aca="true" t="shared" si="11" ref="AV39:AV44">IF(BJ39="テクニック",BM39,IF(OR(AS39="",AP39=""),"",BK39-IF(ISERROR(BL39)=TRUE,0,BL39)))</f>
        <v>2</v>
      </c>
      <c r="AW39" s="35"/>
      <c r="AX39" s="193" t="str">
        <f>SUBSTITUTE(SUBSTITUTE(SUBSTITUTE(SUBSTITUTE(SUBSTITUTE(TRIM(ASC(AI39)),"&lt;",""),"&gt;",""),"【",""),"】",""),"･","")</f>
        <v>超鳥超蹴り 実在せず</v>
      </c>
      <c r="AY39" s="27" t="str">
        <f>SUBSTITUTE(SUBSTITUTE(AX39,"〈",""),"〉","")</f>
        <v>超鳥超蹴り 実在せず</v>
      </c>
      <c r="AZ39" s="193" t="str">
        <f>LEFT(AY39,IF(ISERROR(SEARCH(" ",AY39))=TRUE,LEN(AY39),SEARCH(" ",AY39)-1))</f>
        <v>超鳥超蹴り</v>
      </c>
      <c r="BA39" s="194" t="str">
        <f>LEFT(AZ39,3)</f>
        <v>超鳥超</v>
      </c>
      <c r="BB39" s="195">
        <f>AS39</f>
        <v>13</v>
      </c>
      <c r="BC39" s="195">
        <f aca="true" t="shared" si="12" ref="BC39:BC63">IF(ISERROR(SEARCH(" ",ASC(AN39)))=TRUE,LEN(AN39),LEN(AN39)-SEARCH(" ",ASC(AN39)))</f>
        <v>4</v>
      </c>
      <c r="BD39" s="195">
        <f>IF(ISERROR(SEARCH("-",ASC(AN39))+1)=TRUE,IF(ISERROR(SEARCH("+",ASC(AN39))+1)=TRUE,LEN(ASC(AN39)),LEN(ASC(AN39))-SEARCH("+",ASC(AN39))+1),LEN(ASC(AN39))-SEARCH("-",ASC(AN39))+1)</f>
        <v>4</v>
      </c>
      <c r="BE39" s="195" t="str">
        <f>IF(BD39=LEN(AN39),ASC(RIGHT(AN39,BC39)),ASC(LEFT(RIGHT(AN39,BC39),LEN(RIGHT(AN39,BC39))-BD39)))</f>
        <v>超鳥蹴り</v>
      </c>
      <c r="BF39" s="196">
        <f>IF(LEN(AN39)=BD39,0,RIGHT(AN39,BD39))</f>
        <v>0</v>
      </c>
      <c r="BG39" s="196">
        <f>IF(OR(AP39="",AQ39="",AN39=""),"ー",IF(ISERROR(VLOOKUP(BE39,AZ39:BB63,3,FALSE))=TRUE,IF(ISERROR(VLOOKUP(BE39,D39:F63,3,FALSE)=TRUE),"E",VLOOKUP(BE39,D39:F63,3,FALSE)+BF39),VLOOKUP(BE39,AZ39:BB63,3,FALSE)+BF39))</f>
        <v>12</v>
      </c>
      <c r="BH39" s="196">
        <f>IF(OR(AP39="",AQ39="",AN39=""),"ー",IF(ISERROR(VLOOKUP(LEFT(BE39,3),BA39:BB63,2,FALSE))=TRUE,IF(ISERROR(VLOOKUP(LEFT(BE39,3),E39:F63,2,FALSE)=TRUE),"E",VLOOKUP(LEFT(BE39,3),E39:F63,2,FALSE)+BF39),VLOOKUP(LEFT(BE39,3),BA39:BB63,2,FALSE)+BF39))</f>
        <v>12</v>
      </c>
      <c r="BI39" s="195">
        <f>IF(OR(BG39="E",BG39="ー"),IF(BH39="E","E",BH39),BG39)</f>
        <v>12</v>
      </c>
      <c r="BJ39" s="197" t="str">
        <f aca="true" t="shared" si="13" ref="BJ39:BJ63">IF(LEFT(AN39,2)="体力",$V$7,IF(LEFT(AN39,2)="敏捷",$V$9,IF(LEFT(AN39,2)="知力",$V$11,IF(LEFT(AN39,2)="生命",$V$13,IF(LEFT(AN39,2)="意志",$V$17,IF(LEFT(AN39,2)="知覚",$V$19,"テクニック"))))))</f>
        <v>テクニック</v>
      </c>
      <c r="BK39" s="195" t="e">
        <f>IF(AS39="","",IF(AS39&lt;IF(AP39="","",IF(AP39="易",BJ39,IF(AP39="並",BJ39-1,IF(AP39="難",BJ39-2,BJ39-3)))),"E",IF(AS39-IF(AP39="","",IF(AP39="易",BJ39,IF(AP39="並",BJ39-1,IF(AP39="難",BJ39-2,BJ39-3))))=0,1,IF(AS39-IF(AP39="","",IF(AP39="易",BJ39,IF(AP39="並",BJ39-1,IF(AP39="難",BJ39-2,BJ39-3))))=1,2,(AS39-IF(AP39="","",IF(AP39="易",BJ39,IF(AP39="並",BJ39-1,IF(AP39="難",BJ39-2,BJ39-3)))))*4-4))))</f>
        <v>#VALUE!</v>
      </c>
      <c r="BL39" s="195" t="e">
        <f>IF(BI39="E",0,IF(BI39&lt;IF(AP39="","",IF(AP39="易",BJ39,IF(AP39="並",BJ39-1,IF(AP39="難",BJ39-2,BJ39-3)))),"0",IF(BI39-IF(AP39="","",IF(AP39="易",BJ39,IF(AP39="並",BJ39-1,IF(AP39="難",BJ39-2,BJ39-3))))=0,1,IF(BI39-IF(AP39="","",IF(AP39="易",BJ39,IF(AP39="並",BJ39-1,IF(AP39="難",BJ39-2,BJ39-3))))=1,2,(BI39-IF(AP39="","",IF(AP39="易",BJ39,IF(AP39="並",BJ39-1,IF(AP39="難",BJ39-2,BJ39-3)))))*4-4))))</f>
        <v>#VALUE!</v>
      </c>
      <c r="BM39" s="198">
        <f>IF(AP39="並",AQ39,IF(AND(AP39="難",AQ39=0),0,IF(AP39="難",AQ39+1,"")))</f>
        <v>2</v>
      </c>
      <c r="BN39" s="35"/>
      <c r="BO39" s="17"/>
      <c r="BP39" s="20"/>
      <c r="BQ39" s="20"/>
      <c r="BR39" s="18"/>
      <c r="BS39" s="19"/>
      <c r="BT39" s="19"/>
      <c r="BU39" s="19"/>
      <c r="BV39" s="234"/>
      <c r="BW39" s="235"/>
      <c r="BX39" s="19"/>
      <c r="BY39" s="19"/>
      <c r="BZ39" s="19"/>
      <c r="CA39" s="19"/>
      <c r="CB39" s="19"/>
      <c r="CC39" s="19"/>
      <c r="CD39" s="19"/>
      <c r="CE39" s="19"/>
    </row>
    <row r="40" spans="2:83" ht="13.5">
      <c r="B40" s="27" t="str">
        <f t="shared" si="2"/>
        <v>〈ｷｯｸ</v>
      </c>
      <c r="C40" s="27" t="str">
        <f aca="true" t="shared" si="14" ref="C40:C63">SUBSTITUTE(SUBSTITUTE(B40,"〈",""),"〉","")</f>
        <v>ｷｯｸ</v>
      </c>
      <c r="D40" s="97" t="str">
        <f aca="true" t="shared" si="15" ref="D40:D63">LEFT(C40,IF(ISERROR(SEARCH(" ",C40))=TRUE,LEN(C40),SEARCH(" ",C40)-1))</f>
        <v>ｷｯｸ</v>
      </c>
      <c r="E40" s="178" t="str">
        <f aca="true" t="shared" si="16" ref="E40:E63">LEFT(D40,3)</f>
        <v>ｷｯｸ</v>
      </c>
      <c r="F40" s="98">
        <f t="shared" si="3"/>
        <v>10</v>
      </c>
      <c r="G40" s="98">
        <f t="shared" si="4"/>
        <v>4</v>
      </c>
      <c r="H40" s="98">
        <f>IF(ISERROR(SEARCH("-",ASC(Y40))+1)=TRUE,IF(ISERROR(SEARCH("+",ASC(Y40))+1)=TRUE,LEN(ASC(Y40)),LEN(ASC(Y40))-SEARCH("+",ASC(Y40))+1),LEN(ASC(Y40))-SEARCH("-",ASC(Y40))+1)</f>
        <v>2</v>
      </c>
      <c r="I40" s="98" t="str">
        <f aca="true" t="shared" si="17" ref="I40:I63">IF(H40=LEN(Y40),ASC(RIGHT(Y40,G40)),ASC(LEFT(RIGHT(Y40,G40),LEN(RIGHT(Y40,G40))-H40)))</f>
        <v>空手</v>
      </c>
      <c r="J40" s="99" t="str">
        <f t="shared" si="5"/>
        <v>－2</v>
      </c>
      <c r="K40" s="99">
        <f aca="true" t="shared" si="18" ref="K40:K63">IF(OR(AB40="",AA40="",Y40=""),"ー",IF(ISERROR(VLOOKUP(I40,D$39:F$63,3,FALSE))=TRUE,IF(ISERROR(VLOOKUP(I40,AZ$39:BB$63,3,FALSE)=TRUE),"E",VLOOKUP(I40,AZ$39:BB$63,3,FALSE)+J40),VLOOKUP(I40,D$39:F$63,3,FALSE)+J40))</f>
        <v>9</v>
      </c>
      <c r="L40" s="99">
        <f aca="true" t="shared" si="19" ref="L40:L63">IF(OR(AB40="",AA40="",Y40=""),"ー",IF(ISERROR(VLOOKUP(LEFT(I40,3),E$39:F$63,2,FALSE))=TRUE,IF(ISERROR(VLOOKUP(LEFT(I40,3),BA$39:BB$63,2,FALSE)=TRUE),"E",VLOOKUP(LEFT(I40,3),BA$39:BB$63,2,FALSE)+J40),VLOOKUP(LEFT(I40,3),E$39:F$63,2,FALSE)+J40))</f>
        <v>9</v>
      </c>
      <c r="M40" s="98">
        <f>IF(OR(K40="E",K40="ー"),IF(L40="E","E",L40),K40)</f>
        <v>9</v>
      </c>
      <c r="N40" s="100" t="str">
        <f t="shared" si="6"/>
        <v>テクニック</v>
      </c>
      <c r="O40" s="98" t="e">
        <f t="shared" si="7"/>
        <v>#VALUE!</v>
      </c>
      <c r="P40" s="98" t="e">
        <f t="shared" si="8"/>
        <v>#VALUE!</v>
      </c>
      <c r="Q40" s="101">
        <f>IF(AA40="並",AB40,IF(AND(AA40="難",AB40=0),0,IF(AA40="難",AB40+1,"")))</f>
        <v>2</v>
      </c>
      <c r="R40" s="102"/>
      <c r="S40" s="107">
        <v>2</v>
      </c>
      <c r="T40" s="217" t="s">
        <v>219</v>
      </c>
      <c r="U40" s="218"/>
      <c r="V40" s="218"/>
      <c r="W40" s="218"/>
      <c r="X40" s="219"/>
      <c r="Y40" s="220" t="s">
        <v>217</v>
      </c>
      <c r="Z40" s="221"/>
      <c r="AA40" s="105" t="s">
        <v>151</v>
      </c>
      <c r="AB40" s="222">
        <v>1</v>
      </c>
      <c r="AC40" s="223"/>
      <c r="AD40" s="105">
        <f>IF(AB40="","",IF(N40="テクニック",M40+AB40,N40+AB40))</f>
        <v>10</v>
      </c>
      <c r="AE40" s="224"/>
      <c r="AF40" s="225"/>
      <c r="AG40" s="42">
        <f t="shared" si="10"/>
        <v>2</v>
      </c>
      <c r="AH40" s="107">
        <v>26</v>
      </c>
      <c r="AI40" s="217"/>
      <c r="AJ40" s="218"/>
      <c r="AK40" s="218"/>
      <c r="AL40" s="218"/>
      <c r="AM40" s="219"/>
      <c r="AN40" s="220"/>
      <c r="AO40" s="221"/>
      <c r="AP40" s="105"/>
      <c r="AQ40" s="222"/>
      <c r="AR40" s="223"/>
      <c r="AS40" s="105">
        <f aca="true" t="shared" si="20" ref="AS40:AS62">IF(AQ40="","",IF(BJ40="テクニック",BI40+AQ40,BJ40+AQ40))</f>
      </c>
      <c r="AT40" s="224"/>
      <c r="AU40" s="225"/>
      <c r="AV40" s="46">
        <f t="shared" si="11"/>
      </c>
      <c r="AW40" s="35"/>
      <c r="AX40" s="97">
        <f>SUBSTITUTE(SUBSTITUTE(SUBSTITUTE(SUBSTITUTE(SUBSTITUTE(TRIM(ASC(AI40)),"&lt;",""),"&gt;",""),"【",""),"】",""),"･","")</f>
      </c>
      <c r="AY40" s="27">
        <f aca="true" t="shared" si="21" ref="AY40:AY63">SUBSTITUTE(SUBSTITUTE(AX40,"〈",""),"〉","")</f>
      </c>
      <c r="AZ40" s="97">
        <f aca="true" t="shared" si="22" ref="AZ40:AZ63">LEFT(AY40,IF(ISERROR(SEARCH(" ",AY40))=TRUE,LEN(AY40),SEARCH(" ",AY40)-1))</f>
      </c>
      <c r="BA40" s="178">
        <f>LEFT(AZ40,3)</f>
      </c>
      <c r="BB40" s="98">
        <f aca="true" t="shared" si="23" ref="BB40:BB63">AS40</f>
      </c>
      <c r="BC40" s="98">
        <f t="shared" si="12"/>
        <v>0</v>
      </c>
      <c r="BD40" s="98">
        <f>IF(ISERROR(SEARCH("-",ASC(AN40))+1)=TRUE,IF(ISERROR(SEARCH("+",ASC(AN40))+1)=TRUE,LEN(ASC(AN40)),LEN(ASC(AN40))-SEARCH("+",ASC(AN40))+1),LEN(ASC(AN40))-SEARCH("-",ASC(AN40))+1)</f>
        <v>0</v>
      </c>
      <c r="BE40" s="98">
        <f>IF(BD40=LEN(AN40),ASC(RIGHT(AN40,BC40)),ASC(LEFT(RIGHT(AN40,BC40),LEN(RIGHT(AN40,BC40))-BD40)))</f>
      </c>
      <c r="BF40" s="99">
        <f aca="true" t="shared" si="24" ref="BF40:BF63">IF(LEN(AN40)=BD40,0,RIGHT(AN40,BD40))</f>
        <v>0</v>
      </c>
      <c r="BG40" s="99" t="str">
        <f aca="true" t="shared" si="25" ref="BG40:BG63">IF(OR(AP40="",AQ40="",AN40=""),"ー",IF(ISERROR(VLOOKUP(BE40,AZ40:BB64,3,FALSE))=TRUE,IF(ISERROR(VLOOKUP(BE40,D40:F64,3,FALSE)=TRUE),"E",VLOOKUP(BE40,D40:F64,3,FALSE)+BF40),VLOOKUP(BE40,AZ40:BB64,3,FALSE)+BF40))</f>
        <v>ー</v>
      </c>
      <c r="BH40" s="99" t="str">
        <f aca="true" t="shared" si="26" ref="BH40:BH63">IF(OR(AP40="",AQ40="",AN40=""),"ー",IF(ISERROR(VLOOKUP(LEFT(BE40,3),BA40:BB64,2,FALSE))=TRUE,IF(ISERROR(VLOOKUP(LEFT(BE40,3),E40:F64,2,FALSE)=TRUE),"E",VLOOKUP(LEFT(BE40,3),E40:F64,2,FALSE)+BF40),VLOOKUP(LEFT(BE40,3),BA40:BB64,2,FALSE)+BF40))</f>
        <v>ー</v>
      </c>
      <c r="BI40" s="98" t="str">
        <f>IF(OR(BG40="E",BG40="ー"),IF(BH40="E","E",BH40),BG40)</f>
        <v>ー</v>
      </c>
      <c r="BJ40" s="100" t="str">
        <f t="shared" si="13"/>
        <v>テクニック</v>
      </c>
      <c r="BK40" s="98">
        <f aca="true" t="shared" si="27" ref="BK40:BK63">IF(AS40="","",IF(AS40&lt;IF(AP40="","",IF(AP40="易",BJ40,IF(AP40="並",BJ40-1,IF(AP40="難",BJ40-2,BJ40-3)))),"E",IF(AS40-IF(AP40="","",IF(AP40="易",BJ40,IF(AP40="並",BJ40-1,IF(AP40="難",BJ40-2,BJ40-3))))=0,1,IF(AS40-IF(AP40="","",IF(AP40="易",BJ40,IF(AP40="並",BJ40-1,IF(AP40="難",BJ40-2,BJ40-3))))=1,2,(AS40-IF(AP40="","",IF(AP40="易",BJ40,IF(AP40="並",BJ40-1,IF(AP40="難",BJ40-2,BJ40-3)))))*4-4))))</f>
      </c>
      <c r="BL40" s="98" t="e">
        <f aca="true" t="shared" si="28" ref="BL40:BL63">IF(BI40="E",0,IF(BI40&lt;IF(AP40="","",IF(AP40="易",BJ40,IF(AP40="並",BJ40-1,IF(AP40="難",BJ40-2,BJ40-3)))),"0",IF(BI40-IF(AP40="","",IF(AP40="易",BJ40,IF(AP40="並",BJ40-1,IF(AP40="難",BJ40-2,BJ40-3))))=0,1,IF(BI40-IF(AP40="","",IF(AP40="易",BJ40,IF(AP40="並",BJ40-1,IF(AP40="難",BJ40-2,BJ40-3))))=1,2,(BI40-IF(AP40="","",IF(AP40="易",BJ40,IF(AP40="並",BJ40-1,IF(AP40="難",BJ40-2,BJ40-3)))))*4-4))))</f>
        <v>#VALUE!</v>
      </c>
      <c r="BM40" s="101">
        <f aca="true" t="shared" si="29" ref="BM40:BM63">IF(AP40="並",AQ40,IF(AND(AP40="難",AQ40=0),0,IF(AP40="難",AQ40+1,"")))</f>
      </c>
      <c r="BN40" s="102"/>
      <c r="BO40" s="17"/>
      <c r="BP40" s="20"/>
      <c r="BQ40" s="20"/>
      <c r="BR40" s="18"/>
      <c r="BS40" s="19"/>
      <c r="BT40" s="19"/>
      <c r="BU40" s="19"/>
      <c r="BV40" s="234"/>
      <c r="BW40" s="235"/>
      <c r="BX40" s="19"/>
      <c r="BY40" s="19"/>
      <c r="BZ40" s="19"/>
      <c r="CA40" s="19"/>
      <c r="CB40" s="19"/>
      <c r="CC40" s="19"/>
      <c r="CD40" s="19"/>
      <c r="CE40" s="19"/>
    </row>
    <row r="41" spans="2:83" ht="13.5">
      <c r="B41" s="27" t="str">
        <f t="shared" si="2"/>
        <v>超鳥蹴り 実在せず</v>
      </c>
      <c r="C41" s="27" t="str">
        <f t="shared" si="14"/>
        <v>超鳥蹴り 実在せず</v>
      </c>
      <c r="D41" s="97" t="str">
        <f t="shared" si="15"/>
        <v>超鳥蹴り</v>
      </c>
      <c r="E41" s="178" t="str">
        <f t="shared" si="16"/>
        <v>超鳥蹴</v>
      </c>
      <c r="F41" s="98">
        <f t="shared" si="3"/>
        <v>12</v>
      </c>
      <c r="G41" s="98">
        <f>IF(ISERROR(SEARCH(" ",ASC(Y41)))=TRUE,LEN(Y41),LEN(Y41)-SEARCH(" ",ASC(Y41)))</f>
        <v>5</v>
      </c>
      <c r="H41" s="98">
        <f aca="true" t="shared" si="30" ref="H41:H63">IF(ISERROR(SEARCH("-",ASC(Y41))+1)=TRUE,IF(ISERROR(SEARCH("+",ASC(Y41))+1)=TRUE,LEN(ASC(Y41)),LEN(ASC(Y41))-SEARCH("+",ASC(Y41))+1),LEN(ASC(Y41))-SEARCH("-",ASC(Y41))+1)</f>
        <v>2</v>
      </c>
      <c r="I41" s="98" t="str">
        <f t="shared" si="17"/>
        <v>ｷｯｸ</v>
      </c>
      <c r="J41" s="99" t="str">
        <f t="shared" si="5"/>
        <v>-2</v>
      </c>
      <c r="K41" s="99">
        <f t="shared" si="18"/>
        <v>8</v>
      </c>
      <c r="L41" s="99">
        <f t="shared" si="19"/>
        <v>8</v>
      </c>
      <c r="M41" s="98">
        <f aca="true" t="shared" si="31" ref="M41:M63">IF(OR(K41="E",K41="ー"),IF(L41="E","E",L41),K41)</f>
        <v>8</v>
      </c>
      <c r="N41" s="100">
        <f t="shared" si="6"/>
        <v>11</v>
      </c>
      <c r="O41" s="98">
        <f t="shared" si="7"/>
        <v>8</v>
      </c>
      <c r="P41" s="98" t="str">
        <f t="shared" si="8"/>
        <v>0</v>
      </c>
      <c r="Q41" s="101">
        <f aca="true" t="shared" si="32" ref="Q41:Q63">IF(AA41="並",AB41,IF(AND(AA41="難",AB41=0),0,IF(AA41="難",AB41+1,"")))</f>
        <v>2</v>
      </c>
      <c r="R41" s="102"/>
      <c r="S41" s="107">
        <v>3</v>
      </c>
      <c r="T41" s="217" t="s">
        <v>218</v>
      </c>
      <c r="U41" s="218"/>
      <c r="V41" s="218"/>
      <c r="W41" s="218"/>
      <c r="X41" s="219"/>
      <c r="Y41" s="220" t="s">
        <v>225</v>
      </c>
      <c r="Z41" s="221"/>
      <c r="AA41" s="105" t="s">
        <v>151</v>
      </c>
      <c r="AB41" s="222">
        <v>1</v>
      </c>
      <c r="AC41" s="223"/>
      <c r="AD41" s="105">
        <f t="shared" si="9"/>
        <v>12</v>
      </c>
      <c r="AE41" s="224"/>
      <c r="AF41" s="225"/>
      <c r="AG41" s="42">
        <f t="shared" si="10"/>
        <v>8</v>
      </c>
      <c r="AH41" s="107">
        <v>27</v>
      </c>
      <c r="AI41" s="217"/>
      <c r="AJ41" s="218"/>
      <c r="AK41" s="218"/>
      <c r="AL41" s="218"/>
      <c r="AM41" s="219"/>
      <c r="AN41" s="220"/>
      <c r="AO41" s="221"/>
      <c r="AP41" s="105"/>
      <c r="AQ41" s="222"/>
      <c r="AR41" s="223"/>
      <c r="AS41" s="105">
        <f t="shared" si="20"/>
      </c>
      <c r="AT41" s="224"/>
      <c r="AU41" s="225"/>
      <c r="AV41" s="46">
        <f t="shared" si="11"/>
      </c>
      <c r="AW41" s="35"/>
      <c r="AX41" s="97">
        <f aca="true" t="shared" si="33" ref="AX41:AX63">SUBSTITUTE(SUBSTITUTE(SUBSTITUTE(SUBSTITUTE(SUBSTITUTE(TRIM(ASC(AI41)),"&lt;",""),"&gt;",""),"【",""),"】",""),"･","")</f>
      </c>
      <c r="AY41" s="27">
        <f t="shared" si="21"/>
      </c>
      <c r="AZ41" s="97">
        <f t="shared" si="22"/>
      </c>
      <c r="BA41" s="178">
        <f aca="true" t="shared" si="34" ref="BA41:BA63">LEFT(AZ41,3)</f>
      </c>
      <c r="BB41" s="98">
        <f t="shared" si="23"/>
      </c>
      <c r="BC41" s="98">
        <f t="shared" si="12"/>
        <v>0</v>
      </c>
      <c r="BD41" s="98">
        <f aca="true" t="shared" si="35" ref="BD41:BD63">IF(ISERROR(SEARCH("-",ASC(AN41))+1)=TRUE,IF(ISERROR(SEARCH("+",ASC(AN41))+1)=TRUE,LEN(ASC(AN41)),LEN(ASC(AN41))-SEARCH("+",ASC(AN41))+1),LEN(ASC(AN41))-SEARCH("-",ASC(AN41))+1)</f>
        <v>0</v>
      </c>
      <c r="BE41" s="98">
        <f>IF(BD41=LEN(AN41),ASC(RIGHT(AN41,BC41)),ASC(LEFT(RIGHT(AN41,BC41),LEN(RIGHT(AN41,BC41))-BD41)))</f>
      </c>
      <c r="BF41" s="99">
        <f t="shared" si="24"/>
        <v>0</v>
      </c>
      <c r="BG41" s="99" t="str">
        <f t="shared" si="25"/>
        <v>ー</v>
      </c>
      <c r="BH41" s="99" t="str">
        <f t="shared" si="26"/>
        <v>ー</v>
      </c>
      <c r="BI41" s="98" t="str">
        <f aca="true" t="shared" si="36" ref="BI41:BI63">IF(OR(BG41="E",BG41="ー"),IF(BH41="E","E",BH41),BG41)</f>
        <v>ー</v>
      </c>
      <c r="BJ41" s="100" t="str">
        <f t="shared" si="13"/>
        <v>テクニック</v>
      </c>
      <c r="BK41" s="98">
        <f t="shared" si="27"/>
      </c>
      <c r="BL41" s="98" t="e">
        <f t="shared" si="28"/>
        <v>#VALUE!</v>
      </c>
      <c r="BM41" s="101">
        <f t="shared" si="29"/>
      </c>
      <c r="BN41" s="102"/>
      <c r="BO41" s="17"/>
      <c r="BP41" s="20"/>
      <c r="BQ41" s="20"/>
      <c r="BR41" s="18"/>
      <c r="BS41" s="19"/>
      <c r="BT41" s="19"/>
      <c r="BU41" s="19"/>
      <c r="BV41" s="234"/>
      <c r="BW41" s="235"/>
      <c r="BX41" s="19"/>
      <c r="BY41" s="19"/>
      <c r="BZ41" s="19"/>
      <c r="CA41" s="19"/>
      <c r="CB41" s="19"/>
      <c r="CC41" s="19"/>
      <c r="CD41" s="19"/>
      <c r="CE41" s="19"/>
    </row>
    <row r="42" spans="2:83" ht="13.5">
      <c r="B42" s="27">
        <f t="shared" si="2"/>
      </c>
      <c r="C42" s="27">
        <f t="shared" si="14"/>
      </c>
      <c r="D42" s="97">
        <f t="shared" si="15"/>
      </c>
      <c r="E42" s="178">
        <f t="shared" si="16"/>
      </c>
      <c r="F42" s="98">
        <f t="shared" si="3"/>
      </c>
      <c r="G42" s="98">
        <f>IF(ISERROR(SEARCH(" ",ASC(Y42)))=TRUE,LEN(Y42),LEN(Y42)-SEARCH(" ",ASC(Y42)))</f>
        <v>0</v>
      </c>
      <c r="H42" s="98">
        <f t="shared" si="30"/>
        <v>0</v>
      </c>
      <c r="I42" s="98">
        <f t="shared" si="17"/>
      </c>
      <c r="J42" s="99">
        <f t="shared" si="5"/>
        <v>0</v>
      </c>
      <c r="K42" s="99" t="str">
        <f t="shared" si="18"/>
        <v>ー</v>
      </c>
      <c r="L42" s="99" t="str">
        <f t="shared" si="19"/>
        <v>ー</v>
      </c>
      <c r="M42" s="98" t="str">
        <f t="shared" si="31"/>
        <v>ー</v>
      </c>
      <c r="N42" s="100" t="str">
        <f t="shared" si="6"/>
        <v>テクニック</v>
      </c>
      <c r="O42" s="98">
        <f t="shared" si="7"/>
      </c>
      <c r="P42" s="98" t="e">
        <f t="shared" si="8"/>
        <v>#VALUE!</v>
      </c>
      <c r="Q42" s="101">
        <f t="shared" si="32"/>
      </c>
      <c r="R42" s="102"/>
      <c r="S42" s="107">
        <v>4</v>
      </c>
      <c r="T42" s="217"/>
      <c r="U42" s="218"/>
      <c r="V42" s="218"/>
      <c r="W42" s="218"/>
      <c r="X42" s="219"/>
      <c r="Y42" s="220"/>
      <c r="Z42" s="221"/>
      <c r="AA42" s="105"/>
      <c r="AB42" s="222"/>
      <c r="AC42" s="223"/>
      <c r="AD42" s="105">
        <f t="shared" si="9"/>
      </c>
      <c r="AE42" s="224"/>
      <c r="AF42" s="225"/>
      <c r="AG42" s="42">
        <f t="shared" si="10"/>
      </c>
      <c r="AH42" s="107">
        <v>28</v>
      </c>
      <c r="AI42" s="217"/>
      <c r="AJ42" s="218"/>
      <c r="AK42" s="218"/>
      <c r="AL42" s="218"/>
      <c r="AM42" s="219"/>
      <c r="AN42" s="220"/>
      <c r="AO42" s="221"/>
      <c r="AP42" s="105"/>
      <c r="AQ42" s="222"/>
      <c r="AR42" s="223"/>
      <c r="AS42" s="105">
        <f t="shared" si="20"/>
      </c>
      <c r="AT42" s="224"/>
      <c r="AU42" s="225"/>
      <c r="AV42" s="46">
        <f t="shared" si="11"/>
      </c>
      <c r="AW42" s="35"/>
      <c r="AX42" s="97">
        <f t="shared" si="33"/>
      </c>
      <c r="AY42" s="27">
        <f t="shared" si="21"/>
      </c>
      <c r="AZ42" s="97">
        <f t="shared" si="22"/>
      </c>
      <c r="BA42" s="178">
        <f t="shared" si="34"/>
      </c>
      <c r="BB42" s="98">
        <f>AS42</f>
      </c>
      <c r="BC42" s="98">
        <f t="shared" si="12"/>
        <v>0</v>
      </c>
      <c r="BD42" s="98">
        <f t="shared" si="35"/>
        <v>0</v>
      </c>
      <c r="BE42" s="98">
        <f>IF(BD42=LEN(AN42),ASC(RIGHT(AN42,BC42)),ASC(LEFT(RIGHT(AN42,BC42),LEN(RIGHT(AN42,BC42))-BD42)))</f>
      </c>
      <c r="BF42" s="99">
        <f t="shared" si="24"/>
        <v>0</v>
      </c>
      <c r="BG42" s="99" t="str">
        <f t="shared" si="25"/>
        <v>ー</v>
      </c>
      <c r="BH42" s="99" t="str">
        <f t="shared" si="26"/>
        <v>ー</v>
      </c>
      <c r="BI42" s="98" t="str">
        <f t="shared" si="36"/>
        <v>ー</v>
      </c>
      <c r="BJ42" s="100" t="str">
        <f t="shared" si="13"/>
        <v>テクニック</v>
      </c>
      <c r="BK42" s="98">
        <f t="shared" si="27"/>
      </c>
      <c r="BL42" s="98" t="e">
        <f t="shared" si="28"/>
        <v>#VALUE!</v>
      </c>
      <c r="BM42" s="101">
        <f t="shared" si="29"/>
      </c>
      <c r="BN42" s="102"/>
      <c r="BO42" s="80"/>
      <c r="BP42" s="65"/>
      <c r="BQ42" s="65"/>
      <c r="BR42" s="81"/>
      <c r="BS42" s="82"/>
      <c r="BT42" s="82"/>
      <c r="BU42" s="82"/>
      <c r="BV42" s="236"/>
      <c r="BW42" s="237"/>
      <c r="BX42" s="82"/>
      <c r="BY42" s="82"/>
      <c r="BZ42" s="82"/>
      <c r="CA42" s="82"/>
      <c r="CB42" s="82"/>
      <c r="CC42" s="82"/>
      <c r="CD42" s="82"/>
      <c r="CE42" s="82"/>
    </row>
    <row r="43" spans="2:83" ht="13.5">
      <c r="B43" s="27">
        <f t="shared" si="2"/>
      </c>
      <c r="C43" s="27">
        <f t="shared" si="14"/>
      </c>
      <c r="D43" s="97">
        <f t="shared" si="15"/>
      </c>
      <c r="E43" s="178">
        <f t="shared" si="16"/>
      </c>
      <c r="F43" s="98">
        <f t="shared" si="3"/>
      </c>
      <c r="G43" s="98">
        <f t="shared" si="4"/>
        <v>0</v>
      </c>
      <c r="H43" s="98">
        <f t="shared" si="30"/>
        <v>0</v>
      </c>
      <c r="I43" s="98">
        <f t="shared" si="17"/>
      </c>
      <c r="J43" s="99">
        <f t="shared" si="5"/>
        <v>0</v>
      </c>
      <c r="K43" s="99" t="str">
        <f t="shared" si="18"/>
        <v>ー</v>
      </c>
      <c r="L43" s="99" t="str">
        <f t="shared" si="19"/>
        <v>ー</v>
      </c>
      <c r="M43" s="98" t="str">
        <f t="shared" si="31"/>
        <v>ー</v>
      </c>
      <c r="N43" s="100" t="str">
        <f t="shared" si="6"/>
        <v>テクニック</v>
      </c>
      <c r="O43" s="98">
        <f t="shared" si="7"/>
      </c>
      <c r="P43" s="98" t="e">
        <f t="shared" si="8"/>
        <v>#VALUE!</v>
      </c>
      <c r="Q43" s="101">
        <f t="shared" si="32"/>
      </c>
      <c r="R43" s="102"/>
      <c r="S43" s="107">
        <v>5</v>
      </c>
      <c r="T43" s="217"/>
      <c r="U43" s="218"/>
      <c r="V43" s="218"/>
      <c r="W43" s="218"/>
      <c r="X43" s="219"/>
      <c r="Y43" s="220"/>
      <c r="Z43" s="221"/>
      <c r="AA43" s="105"/>
      <c r="AB43" s="222"/>
      <c r="AC43" s="223"/>
      <c r="AD43" s="105">
        <f t="shared" si="9"/>
      </c>
      <c r="AE43" s="224"/>
      <c r="AF43" s="225"/>
      <c r="AG43" s="42">
        <f t="shared" si="10"/>
      </c>
      <c r="AH43" s="107">
        <v>29</v>
      </c>
      <c r="AI43" s="217"/>
      <c r="AJ43" s="218"/>
      <c r="AK43" s="218"/>
      <c r="AL43" s="218"/>
      <c r="AM43" s="219"/>
      <c r="AN43" s="220"/>
      <c r="AO43" s="221"/>
      <c r="AP43" s="105"/>
      <c r="AQ43" s="222"/>
      <c r="AR43" s="223"/>
      <c r="AS43" s="105">
        <f t="shared" si="20"/>
      </c>
      <c r="AT43" s="224"/>
      <c r="AU43" s="225"/>
      <c r="AV43" s="46">
        <f t="shared" si="11"/>
      </c>
      <c r="AW43" s="35"/>
      <c r="AX43" s="97">
        <f t="shared" si="33"/>
      </c>
      <c r="AY43" s="27">
        <f t="shared" si="21"/>
      </c>
      <c r="AZ43" s="97">
        <f t="shared" si="22"/>
      </c>
      <c r="BA43" s="178">
        <f t="shared" si="34"/>
      </c>
      <c r="BB43" s="98">
        <f>AS43</f>
      </c>
      <c r="BC43" s="98">
        <f t="shared" si="12"/>
        <v>0</v>
      </c>
      <c r="BD43" s="98">
        <f t="shared" si="35"/>
        <v>0</v>
      </c>
      <c r="BE43" s="98">
        <f aca="true" t="shared" si="37" ref="BE43:BE63">IF(BD43=LEN(AN43),ASC(RIGHT(AN43,BC43)),ASC(LEFT(RIGHT(AN43,BC43),LEN(RIGHT(AN43,BC43))-BD43)))</f>
      </c>
      <c r="BF43" s="99">
        <f t="shared" si="24"/>
        <v>0</v>
      </c>
      <c r="BG43" s="99" t="str">
        <f t="shared" si="25"/>
        <v>ー</v>
      </c>
      <c r="BH43" s="99" t="str">
        <f t="shared" si="26"/>
        <v>ー</v>
      </c>
      <c r="BI43" s="98" t="str">
        <f t="shared" si="36"/>
        <v>ー</v>
      </c>
      <c r="BJ43" s="100" t="str">
        <f t="shared" si="13"/>
        <v>テクニック</v>
      </c>
      <c r="BK43" s="98">
        <f t="shared" si="27"/>
      </c>
      <c r="BL43" s="98" t="e">
        <f t="shared" si="28"/>
        <v>#VALUE!</v>
      </c>
      <c r="BM43" s="101">
        <f t="shared" si="29"/>
      </c>
      <c r="BN43" s="102"/>
      <c r="BO43" s="108" t="s">
        <v>152</v>
      </c>
      <c r="BP43" s="108" t="s">
        <v>153</v>
      </c>
      <c r="BQ43" s="108" t="s">
        <v>154</v>
      </c>
      <c r="BR43" s="108">
        <v>5</v>
      </c>
      <c r="BS43" s="108">
        <v>6</v>
      </c>
      <c r="BT43" s="108">
        <v>7</v>
      </c>
      <c r="BU43" s="108">
        <v>8</v>
      </c>
      <c r="BV43" s="108">
        <v>9</v>
      </c>
      <c r="BW43" s="108">
        <v>10</v>
      </c>
      <c r="BX43" s="108">
        <v>11</v>
      </c>
      <c r="BY43" s="108">
        <v>12</v>
      </c>
      <c r="BZ43" s="108" t="s">
        <v>155</v>
      </c>
      <c r="CA43" s="108">
        <v>15</v>
      </c>
      <c r="CB43" s="108">
        <v>16</v>
      </c>
      <c r="CC43" s="108" t="s">
        <v>206</v>
      </c>
      <c r="CD43" s="108" t="s">
        <v>143</v>
      </c>
      <c r="CE43" s="108" t="s">
        <v>144</v>
      </c>
    </row>
    <row r="44" spans="2:83" ht="13.5">
      <c r="B44" s="27">
        <f t="shared" si="2"/>
      </c>
      <c r="C44" s="27">
        <f t="shared" si="14"/>
      </c>
      <c r="D44" s="97">
        <f t="shared" si="15"/>
      </c>
      <c r="E44" s="178">
        <f t="shared" si="16"/>
      </c>
      <c r="F44" s="98">
        <f t="shared" si="3"/>
      </c>
      <c r="G44" s="98">
        <f>IF(ISERROR(SEARCH(" ",ASC(Y44)))=TRUE,LEN(Y44),LEN(Y44)-SEARCH(" ",ASC(Y44)))</f>
        <v>0</v>
      </c>
      <c r="H44" s="98">
        <f t="shared" si="30"/>
        <v>0</v>
      </c>
      <c r="I44" s="98">
        <f>IF(H44=LEN(Y44),ASC(RIGHT(Y44,G44)),ASC(LEFT(RIGHT(Y44,G44),LEN(RIGHT(Y44,G44))-H44)))</f>
      </c>
      <c r="J44" s="99">
        <f>IF(LEN(Y44)=H44,0,RIGHT(Y44,H44))</f>
        <v>0</v>
      </c>
      <c r="K44" s="99" t="str">
        <f t="shared" si="18"/>
        <v>ー</v>
      </c>
      <c r="L44" s="99" t="str">
        <f t="shared" si="19"/>
        <v>ー</v>
      </c>
      <c r="M44" s="98" t="str">
        <f>IF(OR(K44="E",K44="ー"),IF(L44="E","E",L44),K44)</f>
        <v>ー</v>
      </c>
      <c r="N44" s="100" t="str">
        <f>IF(LEFT(Y44,2)="体力",$V$7,IF(LEFT(Y44,2)="敏捷",$V$9,IF(LEFT(Y44,2)="知力",$V$11,IF(LEFT(Y44,2)="生命",$V$13,IF(LEFT(Y44,2)="意志",$V$17,IF(LEFT(Y44,2)="知覚",$V$19,"テクニック"))))))</f>
        <v>テクニック</v>
      </c>
      <c r="O44" s="98">
        <f t="shared" si="7"/>
      </c>
      <c r="P44" s="98" t="e">
        <f t="shared" si="8"/>
        <v>#VALUE!</v>
      </c>
      <c r="Q44" s="101">
        <f t="shared" si="32"/>
      </c>
      <c r="R44" s="102"/>
      <c r="S44" s="107">
        <v>6</v>
      </c>
      <c r="T44" s="217"/>
      <c r="U44" s="218"/>
      <c r="V44" s="218"/>
      <c r="W44" s="218"/>
      <c r="X44" s="219"/>
      <c r="Y44" s="220"/>
      <c r="Z44" s="221"/>
      <c r="AA44" s="105"/>
      <c r="AB44" s="222"/>
      <c r="AC44" s="223"/>
      <c r="AD44" s="105">
        <f>IF(AB44="","",IF(N44="テクニック",M44+AB44,N44+AB44))</f>
      </c>
      <c r="AE44" s="224"/>
      <c r="AF44" s="225"/>
      <c r="AG44" s="42">
        <f t="shared" si="10"/>
      </c>
      <c r="AH44" s="107">
        <v>30</v>
      </c>
      <c r="AI44" s="217"/>
      <c r="AJ44" s="226"/>
      <c r="AK44" s="226"/>
      <c r="AL44" s="226"/>
      <c r="AM44" s="227"/>
      <c r="AN44" s="220"/>
      <c r="AO44" s="221"/>
      <c r="AP44" s="105"/>
      <c r="AQ44" s="222"/>
      <c r="AR44" s="228"/>
      <c r="AS44" s="105">
        <f t="shared" si="20"/>
      </c>
      <c r="AT44" s="224"/>
      <c r="AU44" s="225"/>
      <c r="AV44" s="46">
        <f t="shared" si="11"/>
      </c>
      <c r="AW44" s="35"/>
      <c r="AX44" s="97">
        <f t="shared" si="33"/>
      </c>
      <c r="AY44" s="27">
        <f t="shared" si="21"/>
      </c>
      <c r="AZ44" s="97">
        <f t="shared" si="22"/>
      </c>
      <c r="BA44" s="178">
        <f t="shared" si="34"/>
      </c>
      <c r="BB44" s="98">
        <f t="shared" si="23"/>
      </c>
      <c r="BC44" s="98">
        <f t="shared" si="12"/>
        <v>0</v>
      </c>
      <c r="BD44" s="98">
        <f t="shared" si="35"/>
        <v>0</v>
      </c>
      <c r="BE44" s="98">
        <f t="shared" si="37"/>
      </c>
      <c r="BF44" s="99">
        <f t="shared" si="24"/>
        <v>0</v>
      </c>
      <c r="BG44" s="99" t="str">
        <f t="shared" si="25"/>
        <v>ー</v>
      </c>
      <c r="BH44" s="99" t="str">
        <f t="shared" si="26"/>
        <v>ー</v>
      </c>
      <c r="BI44" s="98" t="str">
        <f t="shared" si="36"/>
        <v>ー</v>
      </c>
      <c r="BJ44" s="100" t="str">
        <f t="shared" si="13"/>
        <v>テクニック</v>
      </c>
      <c r="BK44" s="98">
        <f t="shared" si="27"/>
      </c>
      <c r="BL44" s="98" t="e">
        <f t="shared" si="28"/>
        <v>#VALUE!</v>
      </c>
      <c r="BM44" s="101">
        <f t="shared" si="29"/>
      </c>
      <c r="BN44" s="102"/>
      <c r="BO44" s="109" t="s">
        <v>156</v>
      </c>
      <c r="BP44" s="109" t="s">
        <v>157</v>
      </c>
      <c r="BQ44" s="109" t="s">
        <v>158</v>
      </c>
      <c r="BR44" s="109" t="s">
        <v>159</v>
      </c>
      <c r="BS44" s="109" t="s">
        <v>160</v>
      </c>
      <c r="BT44" s="109" t="s">
        <v>161</v>
      </c>
      <c r="BU44" s="109" t="s">
        <v>162</v>
      </c>
      <c r="BV44" s="109" t="s">
        <v>163</v>
      </c>
      <c r="BW44" s="109" t="s">
        <v>164</v>
      </c>
      <c r="BX44" s="109" t="s">
        <v>207</v>
      </c>
      <c r="BY44" s="109" t="s">
        <v>165</v>
      </c>
      <c r="BZ44" s="109" t="s">
        <v>166</v>
      </c>
      <c r="CA44" s="109" t="s">
        <v>167</v>
      </c>
      <c r="CB44" s="109" t="s">
        <v>168</v>
      </c>
      <c r="CC44" s="109" t="s">
        <v>169</v>
      </c>
      <c r="CD44" s="109"/>
      <c r="CE44" s="109"/>
    </row>
    <row r="45" spans="2:83" ht="13.5">
      <c r="B45" s="27">
        <f t="shared" si="2"/>
      </c>
      <c r="C45" s="27">
        <f t="shared" si="14"/>
      </c>
      <c r="D45" s="97">
        <f t="shared" si="15"/>
      </c>
      <c r="E45" s="178">
        <f t="shared" si="16"/>
      </c>
      <c r="F45" s="98">
        <f t="shared" si="3"/>
      </c>
      <c r="G45" s="98">
        <f t="shared" si="4"/>
        <v>0</v>
      </c>
      <c r="H45" s="98">
        <f t="shared" si="30"/>
        <v>0</v>
      </c>
      <c r="I45" s="98">
        <f t="shared" si="17"/>
      </c>
      <c r="J45" s="99">
        <f t="shared" si="5"/>
        <v>0</v>
      </c>
      <c r="K45" s="99" t="str">
        <f t="shared" si="18"/>
        <v>ー</v>
      </c>
      <c r="L45" s="99" t="str">
        <f t="shared" si="19"/>
        <v>ー</v>
      </c>
      <c r="M45" s="98" t="str">
        <f t="shared" si="31"/>
        <v>ー</v>
      </c>
      <c r="N45" s="100" t="str">
        <f t="shared" si="6"/>
        <v>テクニック</v>
      </c>
      <c r="O45" s="98">
        <f t="shared" si="7"/>
      </c>
      <c r="P45" s="98" t="e">
        <f t="shared" si="8"/>
        <v>#VALUE!</v>
      </c>
      <c r="Q45" s="101">
        <f t="shared" si="32"/>
      </c>
      <c r="R45" s="102"/>
      <c r="S45" s="107">
        <v>7</v>
      </c>
      <c r="T45" s="217"/>
      <c r="U45" s="218"/>
      <c r="V45" s="218"/>
      <c r="W45" s="218"/>
      <c r="X45" s="219"/>
      <c r="Y45" s="220"/>
      <c r="Z45" s="221"/>
      <c r="AA45" s="105"/>
      <c r="AB45" s="222"/>
      <c r="AC45" s="223"/>
      <c r="AD45" s="105">
        <f>IF(AB45="","",IF(N45="テクニック",M45+AB45,N45+AB45))</f>
      </c>
      <c r="AE45" s="224"/>
      <c r="AF45" s="225"/>
      <c r="AG45" s="42">
        <f t="shared" si="10"/>
      </c>
      <c r="AH45" s="107">
        <v>31</v>
      </c>
      <c r="AI45" s="217"/>
      <c r="AJ45" s="226"/>
      <c r="AK45" s="226"/>
      <c r="AL45" s="226"/>
      <c r="AM45" s="227"/>
      <c r="AN45" s="220"/>
      <c r="AO45" s="221"/>
      <c r="AP45" s="105"/>
      <c r="AQ45" s="222"/>
      <c r="AR45" s="228"/>
      <c r="AS45" s="105">
        <f t="shared" si="20"/>
      </c>
      <c r="AT45" s="224"/>
      <c r="AU45" s="225"/>
      <c r="AV45" s="46">
        <f>IF(BJ45="テクニック",BM45,IF(OR(AS45="",AP45=""),"",IF(AND(ISERROR(BL45)=FALSE,BK45&gt;=BL45),BK45-BL45,0)))</f>
      </c>
      <c r="AW45" s="35"/>
      <c r="AX45" s="97">
        <f t="shared" si="33"/>
      </c>
      <c r="AY45" s="27">
        <f t="shared" si="21"/>
      </c>
      <c r="AZ45" s="97">
        <f t="shared" si="22"/>
      </c>
      <c r="BA45" s="178">
        <f t="shared" si="34"/>
      </c>
      <c r="BB45" s="98">
        <f t="shared" si="23"/>
      </c>
      <c r="BC45" s="98">
        <f t="shared" si="12"/>
        <v>0</v>
      </c>
      <c r="BD45" s="98">
        <f t="shared" si="35"/>
        <v>0</v>
      </c>
      <c r="BE45" s="98">
        <f t="shared" si="37"/>
      </c>
      <c r="BF45" s="99">
        <f t="shared" si="24"/>
        <v>0</v>
      </c>
      <c r="BG45" s="99" t="str">
        <f t="shared" si="25"/>
        <v>ー</v>
      </c>
      <c r="BH45" s="99" t="str">
        <f t="shared" si="26"/>
        <v>ー</v>
      </c>
      <c r="BI45" s="98" t="str">
        <f t="shared" si="36"/>
        <v>ー</v>
      </c>
      <c r="BJ45" s="100" t="str">
        <f t="shared" si="13"/>
        <v>テクニック</v>
      </c>
      <c r="BK45" s="98">
        <f t="shared" si="27"/>
      </c>
      <c r="BL45" s="98" t="e">
        <f t="shared" si="28"/>
        <v>#VALUE!</v>
      </c>
      <c r="BM45" s="101">
        <f t="shared" si="29"/>
      </c>
      <c r="BN45" s="102"/>
      <c r="BO45" s="95" t="s">
        <v>208</v>
      </c>
      <c r="BP45" s="179"/>
      <c r="BQ45" s="232">
        <v>1</v>
      </c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3"/>
      <c r="CD45" s="95"/>
      <c r="CE45" s="95"/>
    </row>
    <row r="46" spans="2:83" ht="13.5">
      <c r="B46" s="27">
        <f t="shared" si="2"/>
      </c>
      <c r="C46" s="27">
        <f t="shared" si="14"/>
      </c>
      <c r="D46" s="97">
        <f t="shared" si="15"/>
      </c>
      <c r="E46" s="178">
        <f t="shared" si="16"/>
      </c>
      <c r="F46" s="98">
        <f t="shared" si="3"/>
      </c>
      <c r="G46" s="98">
        <f t="shared" si="4"/>
        <v>0</v>
      </c>
      <c r="H46" s="98">
        <f t="shared" si="30"/>
        <v>0</v>
      </c>
      <c r="I46" s="98">
        <f t="shared" si="17"/>
      </c>
      <c r="J46" s="99">
        <f t="shared" si="5"/>
        <v>0</v>
      </c>
      <c r="K46" s="99" t="str">
        <f t="shared" si="18"/>
        <v>ー</v>
      </c>
      <c r="L46" s="99" t="str">
        <f t="shared" si="19"/>
        <v>ー</v>
      </c>
      <c r="M46" s="98" t="str">
        <f t="shared" si="31"/>
        <v>ー</v>
      </c>
      <c r="N46" s="100" t="str">
        <f t="shared" si="6"/>
        <v>テクニック</v>
      </c>
      <c r="O46" s="98">
        <f t="shared" si="7"/>
      </c>
      <c r="P46" s="98" t="e">
        <f t="shared" si="8"/>
        <v>#VALUE!</v>
      </c>
      <c r="Q46" s="101">
        <f>IF(AA46="並",AB46,IF(AND(AA46="難",AB46=0),0,IF(AA46="難",AB46+1,"")))</f>
      </c>
      <c r="R46" s="102"/>
      <c r="S46" s="107">
        <v>8</v>
      </c>
      <c r="T46" s="217"/>
      <c r="U46" s="218"/>
      <c r="V46" s="218"/>
      <c r="W46" s="218"/>
      <c r="X46" s="219"/>
      <c r="Y46" s="220"/>
      <c r="Z46" s="221"/>
      <c r="AA46" s="105"/>
      <c r="AB46" s="222"/>
      <c r="AC46" s="223"/>
      <c r="AD46" s="105">
        <f t="shared" si="9"/>
      </c>
      <c r="AE46" s="224"/>
      <c r="AF46" s="225"/>
      <c r="AG46" s="42">
        <f t="shared" si="10"/>
      </c>
      <c r="AH46" s="107">
        <v>32</v>
      </c>
      <c r="AI46" s="217"/>
      <c r="AJ46" s="226"/>
      <c r="AK46" s="226"/>
      <c r="AL46" s="226"/>
      <c r="AM46" s="227"/>
      <c r="AN46" s="220"/>
      <c r="AO46" s="221"/>
      <c r="AP46" s="105"/>
      <c r="AQ46" s="222"/>
      <c r="AR46" s="228"/>
      <c r="AS46" s="105">
        <f t="shared" si="20"/>
      </c>
      <c r="AT46" s="224"/>
      <c r="AU46" s="225"/>
      <c r="AV46" s="46">
        <f aca="true" t="shared" si="38" ref="AV46:AV62">IF(BJ46="テクニック",BM46,IF(OR(AS46="",AP46=""),"",BK46-IF(ISERROR(BL46)=TRUE,0,BL46)))</f>
      </c>
      <c r="AW46" s="35"/>
      <c r="AX46" s="97">
        <f t="shared" si="33"/>
      </c>
      <c r="AY46" s="27">
        <f t="shared" si="21"/>
      </c>
      <c r="AZ46" s="97">
        <f t="shared" si="22"/>
      </c>
      <c r="BA46" s="178">
        <f t="shared" si="34"/>
      </c>
      <c r="BB46" s="98">
        <f t="shared" si="23"/>
      </c>
      <c r="BC46" s="98">
        <f t="shared" si="12"/>
        <v>0</v>
      </c>
      <c r="BD46" s="98">
        <f t="shared" si="35"/>
        <v>0</v>
      </c>
      <c r="BE46" s="98">
        <f t="shared" si="37"/>
      </c>
      <c r="BF46" s="99">
        <f t="shared" si="24"/>
        <v>0</v>
      </c>
      <c r="BG46" s="99" t="str">
        <f t="shared" si="25"/>
        <v>ー</v>
      </c>
      <c r="BH46" s="99" t="str">
        <f t="shared" si="26"/>
        <v>ー</v>
      </c>
      <c r="BI46" s="98" t="str">
        <f t="shared" si="36"/>
        <v>ー</v>
      </c>
      <c r="BJ46" s="100" t="str">
        <f t="shared" si="13"/>
        <v>テクニック</v>
      </c>
      <c r="BK46" s="98">
        <f t="shared" si="27"/>
      </c>
      <c r="BL46" s="98" t="e">
        <f t="shared" si="28"/>
        <v>#VALUE!</v>
      </c>
      <c r="BM46" s="101">
        <f t="shared" si="29"/>
      </c>
      <c r="BN46" s="102"/>
      <c r="BO46" s="14"/>
      <c r="BP46" s="14">
        <v>1</v>
      </c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</row>
    <row r="47" spans="2:83" ht="13.5">
      <c r="B47" s="27">
        <f t="shared" si="2"/>
      </c>
      <c r="C47" s="27">
        <f t="shared" si="14"/>
      </c>
      <c r="D47" s="97">
        <f t="shared" si="15"/>
      </c>
      <c r="E47" s="178">
        <f t="shared" si="16"/>
      </c>
      <c r="F47" s="98">
        <f t="shared" si="3"/>
      </c>
      <c r="G47" s="98">
        <f t="shared" si="4"/>
        <v>0</v>
      </c>
      <c r="H47" s="98">
        <f t="shared" si="30"/>
        <v>0</v>
      </c>
      <c r="I47" s="98">
        <f t="shared" si="17"/>
      </c>
      <c r="J47" s="99">
        <f t="shared" si="5"/>
        <v>0</v>
      </c>
      <c r="K47" s="99" t="str">
        <f t="shared" si="18"/>
        <v>ー</v>
      </c>
      <c r="L47" s="99" t="str">
        <f t="shared" si="19"/>
        <v>ー</v>
      </c>
      <c r="M47" s="98" t="str">
        <f t="shared" si="31"/>
        <v>ー</v>
      </c>
      <c r="N47" s="100" t="str">
        <f t="shared" si="6"/>
        <v>テクニック</v>
      </c>
      <c r="O47" s="98">
        <f t="shared" si="7"/>
      </c>
      <c r="P47" s="98" t="e">
        <f t="shared" si="8"/>
        <v>#VALUE!</v>
      </c>
      <c r="Q47" s="101">
        <f t="shared" si="32"/>
      </c>
      <c r="R47" s="102"/>
      <c r="S47" s="107">
        <v>9</v>
      </c>
      <c r="T47" s="217"/>
      <c r="U47" s="218"/>
      <c r="V47" s="218"/>
      <c r="W47" s="218"/>
      <c r="X47" s="219"/>
      <c r="Y47" s="220"/>
      <c r="Z47" s="221"/>
      <c r="AA47" s="105"/>
      <c r="AB47" s="222"/>
      <c r="AC47" s="223"/>
      <c r="AD47" s="105">
        <f t="shared" si="9"/>
      </c>
      <c r="AE47" s="224"/>
      <c r="AF47" s="225"/>
      <c r="AG47" s="42">
        <f t="shared" si="10"/>
      </c>
      <c r="AH47" s="107">
        <v>33</v>
      </c>
      <c r="AI47" s="217"/>
      <c r="AJ47" s="226"/>
      <c r="AK47" s="226"/>
      <c r="AL47" s="226"/>
      <c r="AM47" s="227"/>
      <c r="AN47" s="220"/>
      <c r="AO47" s="221"/>
      <c r="AP47" s="105"/>
      <c r="AQ47" s="222"/>
      <c r="AR47" s="228"/>
      <c r="AS47" s="105">
        <f t="shared" si="20"/>
      </c>
      <c r="AT47" s="224"/>
      <c r="AU47" s="225"/>
      <c r="AV47" s="46">
        <f t="shared" si="38"/>
      </c>
      <c r="AW47" s="35"/>
      <c r="AX47" s="97">
        <f t="shared" si="33"/>
      </c>
      <c r="AY47" s="27">
        <f t="shared" si="21"/>
      </c>
      <c r="AZ47" s="97">
        <f t="shared" si="22"/>
      </c>
      <c r="BA47" s="178">
        <f t="shared" si="34"/>
      </c>
      <c r="BB47" s="98">
        <f t="shared" si="23"/>
      </c>
      <c r="BC47" s="98">
        <f t="shared" si="12"/>
        <v>0</v>
      </c>
      <c r="BD47" s="98">
        <f t="shared" si="35"/>
        <v>0</v>
      </c>
      <c r="BE47" s="98">
        <f t="shared" si="37"/>
      </c>
      <c r="BF47" s="99">
        <f t="shared" si="24"/>
        <v>0</v>
      </c>
      <c r="BG47" s="99" t="str">
        <f t="shared" si="25"/>
        <v>ー</v>
      </c>
      <c r="BH47" s="99" t="str">
        <f t="shared" si="26"/>
        <v>ー</v>
      </c>
      <c r="BI47" s="98" t="str">
        <f t="shared" si="36"/>
        <v>ー</v>
      </c>
      <c r="BJ47" s="100" t="str">
        <f t="shared" si="13"/>
        <v>テクニック</v>
      </c>
      <c r="BK47" s="98">
        <f t="shared" si="27"/>
      </c>
      <c r="BL47" s="98" t="e">
        <f t="shared" si="28"/>
        <v>#VALUE!</v>
      </c>
      <c r="BM47" s="101">
        <f t="shared" si="29"/>
      </c>
      <c r="BN47" s="102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</row>
    <row r="48" spans="2:83" ht="13.5">
      <c r="B48" s="27">
        <f t="shared" si="2"/>
      </c>
      <c r="C48" s="27">
        <f t="shared" si="14"/>
      </c>
      <c r="D48" s="97">
        <f t="shared" si="15"/>
      </c>
      <c r="E48" s="178">
        <f t="shared" si="16"/>
      </c>
      <c r="F48" s="98">
        <f t="shared" si="3"/>
      </c>
      <c r="G48" s="98">
        <f t="shared" si="4"/>
        <v>0</v>
      </c>
      <c r="H48" s="98">
        <f t="shared" si="30"/>
        <v>0</v>
      </c>
      <c r="I48" s="98">
        <f t="shared" si="17"/>
      </c>
      <c r="J48" s="99">
        <f t="shared" si="5"/>
        <v>0</v>
      </c>
      <c r="K48" s="99" t="str">
        <f t="shared" si="18"/>
        <v>ー</v>
      </c>
      <c r="L48" s="99" t="str">
        <f t="shared" si="19"/>
        <v>ー</v>
      </c>
      <c r="M48" s="98" t="str">
        <f t="shared" si="31"/>
        <v>ー</v>
      </c>
      <c r="N48" s="100" t="str">
        <f t="shared" si="6"/>
        <v>テクニック</v>
      </c>
      <c r="O48" s="98">
        <f t="shared" si="7"/>
      </c>
      <c r="P48" s="98" t="e">
        <f t="shared" si="8"/>
        <v>#VALUE!</v>
      </c>
      <c r="Q48" s="101">
        <f t="shared" si="32"/>
      </c>
      <c r="R48" s="102"/>
      <c r="S48" s="107">
        <v>10</v>
      </c>
      <c r="T48" s="217"/>
      <c r="U48" s="218"/>
      <c r="V48" s="218"/>
      <c r="W48" s="218"/>
      <c r="X48" s="219"/>
      <c r="Y48" s="220"/>
      <c r="Z48" s="221"/>
      <c r="AA48" s="105"/>
      <c r="AB48" s="222"/>
      <c r="AC48" s="223"/>
      <c r="AD48" s="105">
        <f t="shared" si="9"/>
      </c>
      <c r="AE48" s="224"/>
      <c r="AF48" s="225"/>
      <c r="AG48" s="42">
        <f t="shared" si="10"/>
      </c>
      <c r="AH48" s="107">
        <v>34</v>
      </c>
      <c r="AI48" s="217"/>
      <c r="AJ48" s="226"/>
      <c r="AK48" s="226"/>
      <c r="AL48" s="226"/>
      <c r="AM48" s="227"/>
      <c r="AN48" s="220"/>
      <c r="AO48" s="221"/>
      <c r="AP48" s="105"/>
      <c r="AQ48" s="222"/>
      <c r="AR48" s="228"/>
      <c r="AS48" s="105">
        <f t="shared" si="20"/>
      </c>
      <c r="AT48" s="224"/>
      <c r="AU48" s="225"/>
      <c r="AV48" s="46">
        <f t="shared" si="38"/>
      </c>
      <c r="AW48" s="35"/>
      <c r="AX48" s="97">
        <f t="shared" si="33"/>
      </c>
      <c r="AY48" s="27">
        <f t="shared" si="21"/>
      </c>
      <c r="AZ48" s="97">
        <f t="shared" si="22"/>
      </c>
      <c r="BA48" s="178">
        <f t="shared" si="34"/>
      </c>
      <c r="BB48" s="98">
        <f t="shared" si="23"/>
      </c>
      <c r="BC48" s="98">
        <f t="shared" si="12"/>
        <v>0</v>
      </c>
      <c r="BD48" s="98">
        <f t="shared" si="35"/>
        <v>0</v>
      </c>
      <c r="BE48" s="98">
        <f t="shared" si="37"/>
      </c>
      <c r="BF48" s="99">
        <f t="shared" si="24"/>
        <v>0</v>
      </c>
      <c r="BG48" s="99" t="str">
        <f t="shared" si="25"/>
        <v>ー</v>
      </c>
      <c r="BH48" s="99" t="str">
        <f t="shared" si="26"/>
        <v>ー</v>
      </c>
      <c r="BI48" s="98" t="str">
        <f t="shared" si="36"/>
        <v>ー</v>
      </c>
      <c r="BJ48" s="100" t="str">
        <f t="shared" si="13"/>
        <v>テクニック</v>
      </c>
      <c r="BK48" s="98">
        <f t="shared" si="27"/>
      </c>
      <c r="BL48" s="98" t="e">
        <f t="shared" si="28"/>
        <v>#VALUE!</v>
      </c>
      <c r="BM48" s="101">
        <f t="shared" si="29"/>
      </c>
      <c r="BN48" s="102"/>
      <c r="BO48" s="181" t="s">
        <v>129</v>
      </c>
      <c r="BP48" s="181">
        <f>SUM($BP45,BP46:BP47)</f>
        <v>1</v>
      </c>
      <c r="BQ48" s="181">
        <f>SUM($BQ45,BQ46:BQ47)</f>
        <v>1</v>
      </c>
      <c r="BR48" s="181">
        <f aca="true" t="shared" si="39" ref="BR48:CC48">SUM($BQ45,BR46:BR47)</f>
        <v>1</v>
      </c>
      <c r="BS48" s="181">
        <f t="shared" si="39"/>
        <v>1</v>
      </c>
      <c r="BT48" s="181">
        <f t="shared" si="39"/>
        <v>1</v>
      </c>
      <c r="BU48" s="181">
        <f t="shared" si="39"/>
        <v>1</v>
      </c>
      <c r="BV48" s="181">
        <f t="shared" si="39"/>
        <v>1</v>
      </c>
      <c r="BW48" s="181">
        <f t="shared" si="39"/>
        <v>1</v>
      </c>
      <c r="BX48" s="181">
        <f t="shared" si="39"/>
        <v>1</v>
      </c>
      <c r="BY48" s="181">
        <f t="shared" si="39"/>
        <v>1</v>
      </c>
      <c r="BZ48" s="181">
        <f t="shared" si="39"/>
        <v>1</v>
      </c>
      <c r="CA48" s="181">
        <f t="shared" si="39"/>
        <v>1</v>
      </c>
      <c r="CB48" s="181">
        <f t="shared" si="39"/>
        <v>1</v>
      </c>
      <c r="CC48" s="181">
        <f t="shared" si="39"/>
        <v>1</v>
      </c>
      <c r="CD48" s="181" t="s">
        <v>116</v>
      </c>
      <c r="CE48" s="181" t="s">
        <v>116</v>
      </c>
    </row>
    <row r="49" spans="2:83" ht="13.5">
      <c r="B49" s="27">
        <f t="shared" si="2"/>
      </c>
      <c r="C49" s="27">
        <f t="shared" si="14"/>
      </c>
      <c r="D49" s="97">
        <f t="shared" si="15"/>
      </c>
      <c r="E49" s="178">
        <f t="shared" si="16"/>
      </c>
      <c r="F49" s="98">
        <f t="shared" si="3"/>
      </c>
      <c r="G49" s="98">
        <f t="shared" si="4"/>
        <v>0</v>
      </c>
      <c r="H49" s="98">
        <f t="shared" si="30"/>
        <v>0</v>
      </c>
      <c r="I49" s="98">
        <f t="shared" si="17"/>
      </c>
      <c r="J49" s="99">
        <f t="shared" si="5"/>
        <v>0</v>
      </c>
      <c r="K49" s="99" t="str">
        <f t="shared" si="18"/>
        <v>ー</v>
      </c>
      <c r="L49" s="99" t="str">
        <f t="shared" si="19"/>
        <v>ー</v>
      </c>
      <c r="M49" s="98" t="str">
        <f t="shared" si="31"/>
        <v>ー</v>
      </c>
      <c r="N49" s="100" t="str">
        <f t="shared" si="6"/>
        <v>テクニック</v>
      </c>
      <c r="O49" s="98">
        <f t="shared" si="7"/>
      </c>
      <c r="P49" s="98" t="e">
        <f t="shared" si="8"/>
        <v>#VALUE!</v>
      </c>
      <c r="Q49" s="101">
        <f t="shared" si="32"/>
      </c>
      <c r="R49" s="102"/>
      <c r="S49" s="107">
        <v>11</v>
      </c>
      <c r="T49" s="217"/>
      <c r="U49" s="218"/>
      <c r="V49" s="218"/>
      <c r="W49" s="218"/>
      <c r="X49" s="219"/>
      <c r="Y49" s="220"/>
      <c r="Z49" s="221"/>
      <c r="AA49" s="105"/>
      <c r="AB49" s="222"/>
      <c r="AC49" s="223"/>
      <c r="AD49" s="105">
        <f t="shared" si="9"/>
      </c>
      <c r="AE49" s="224"/>
      <c r="AF49" s="225"/>
      <c r="AG49" s="42">
        <f t="shared" si="10"/>
      </c>
      <c r="AH49" s="107">
        <v>35</v>
      </c>
      <c r="AI49" s="217"/>
      <c r="AJ49" s="226"/>
      <c r="AK49" s="226"/>
      <c r="AL49" s="226"/>
      <c r="AM49" s="227"/>
      <c r="AN49" s="220"/>
      <c r="AO49" s="221"/>
      <c r="AP49" s="105"/>
      <c r="AQ49" s="222"/>
      <c r="AR49" s="228"/>
      <c r="AS49" s="105">
        <f t="shared" si="20"/>
      </c>
      <c r="AT49" s="224"/>
      <c r="AU49" s="225"/>
      <c r="AV49" s="46">
        <f t="shared" si="38"/>
      </c>
      <c r="AW49" s="35"/>
      <c r="AX49" s="97">
        <f t="shared" si="33"/>
      </c>
      <c r="AY49" s="27">
        <f t="shared" si="21"/>
      </c>
      <c r="AZ49" s="97">
        <f t="shared" si="22"/>
      </c>
      <c r="BA49" s="178">
        <f t="shared" si="34"/>
      </c>
      <c r="BB49" s="98">
        <f t="shared" si="23"/>
      </c>
      <c r="BC49" s="98">
        <f t="shared" si="12"/>
        <v>0</v>
      </c>
      <c r="BD49" s="98">
        <f t="shared" si="35"/>
        <v>0</v>
      </c>
      <c r="BE49" s="98">
        <f t="shared" si="37"/>
      </c>
      <c r="BF49" s="99">
        <f t="shared" si="24"/>
        <v>0</v>
      </c>
      <c r="BG49" s="99" t="str">
        <f t="shared" si="25"/>
        <v>ー</v>
      </c>
      <c r="BH49" s="99" t="str">
        <f t="shared" si="26"/>
        <v>ー</v>
      </c>
      <c r="BI49" s="98" t="str">
        <f t="shared" si="36"/>
        <v>ー</v>
      </c>
      <c r="BJ49" s="100" t="str">
        <f t="shared" si="13"/>
        <v>テクニック</v>
      </c>
      <c r="BK49" s="98">
        <f t="shared" si="27"/>
      </c>
      <c r="BL49" s="98" t="e">
        <f t="shared" si="28"/>
        <v>#VALUE!</v>
      </c>
      <c r="BM49" s="101">
        <f t="shared" si="29"/>
      </c>
      <c r="BN49" s="102"/>
      <c r="BO49" s="110" t="s">
        <v>170</v>
      </c>
      <c r="BP49" s="111"/>
      <c r="BQ49" s="111"/>
      <c r="BR49" s="111" t="s">
        <v>171</v>
      </c>
      <c r="BS49" s="112" t="s">
        <v>172</v>
      </c>
      <c r="BT49" s="113" t="s">
        <v>173</v>
      </c>
      <c r="BU49" s="186" t="s">
        <v>174</v>
      </c>
      <c r="BV49" s="112" t="s">
        <v>175</v>
      </c>
      <c r="BW49" s="114" t="s">
        <v>176</v>
      </c>
      <c r="BX49" s="115" t="s">
        <v>177</v>
      </c>
      <c r="BY49" s="114" t="s">
        <v>178</v>
      </c>
      <c r="BZ49" s="187" t="s">
        <v>179</v>
      </c>
      <c r="CA49" s="90"/>
      <c r="CB49" s="116"/>
      <c r="CC49" s="117" t="s">
        <v>180</v>
      </c>
      <c r="CD49" s="112" t="s">
        <v>181</v>
      </c>
      <c r="CE49" s="112" t="s">
        <v>182</v>
      </c>
    </row>
    <row r="50" spans="2:83" ht="13.5">
      <c r="B50" s="27">
        <f t="shared" si="2"/>
      </c>
      <c r="C50" s="27">
        <f t="shared" si="14"/>
      </c>
      <c r="D50" s="97">
        <f t="shared" si="15"/>
      </c>
      <c r="E50" s="178">
        <f t="shared" si="16"/>
      </c>
      <c r="F50" s="98">
        <f t="shared" si="3"/>
      </c>
      <c r="G50" s="98">
        <f t="shared" si="4"/>
        <v>0</v>
      </c>
      <c r="H50" s="98">
        <f t="shared" si="30"/>
        <v>0</v>
      </c>
      <c r="I50" s="98">
        <f t="shared" si="17"/>
      </c>
      <c r="J50" s="99">
        <f t="shared" si="5"/>
        <v>0</v>
      </c>
      <c r="K50" s="99" t="str">
        <f t="shared" si="18"/>
        <v>ー</v>
      </c>
      <c r="L50" s="99" t="str">
        <f t="shared" si="19"/>
        <v>ー</v>
      </c>
      <c r="M50" s="98" t="str">
        <f t="shared" si="31"/>
        <v>ー</v>
      </c>
      <c r="N50" s="100" t="str">
        <f t="shared" si="6"/>
        <v>テクニック</v>
      </c>
      <c r="O50" s="98">
        <f t="shared" si="7"/>
      </c>
      <c r="P50" s="98" t="e">
        <f t="shared" si="8"/>
        <v>#VALUE!</v>
      </c>
      <c r="Q50" s="101">
        <f t="shared" si="32"/>
      </c>
      <c r="R50" s="102"/>
      <c r="S50" s="107">
        <v>12</v>
      </c>
      <c r="T50" s="217"/>
      <c r="U50" s="218"/>
      <c r="V50" s="218"/>
      <c r="W50" s="218"/>
      <c r="X50" s="219"/>
      <c r="Y50" s="220"/>
      <c r="Z50" s="221"/>
      <c r="AA50" s="105"/>
      <c r="AB50" s="222"/>
      <c r="AC50" s="223"/>
      <c r="AD50" s="105">
        <f t="shared" si="9"/>
      </c>
      <c r="AE50" s="224"/>
      <c r="AF50" s="225"/>
      <c r="AG50" s="42">
        <f t="shared" si="10"/>
      </c>
      <c r="AH50" s="107">
        <v>36</v>
      </c>
      <c r="AI50" s="217"/>
      <c r="AJ50" s="226"/>
      <c r="AK50" s="226"/>
      <c r="AL50" s="226"/>
      <c r="AM50" s="227"/>
      <c r="AN50" s="220"/>
      <c r="AO50" s="221"/>
      <c r="AP50" s="105"/>
      <c r="AQ50" s="222"/>
      <c r="AR50" s="228"/>
      <c r="AS50" s="105">
        <f t="shared" si="20"/>
      </c>
      <c r="AT50" s="224"/>
      <c r="AU50" s="225"/>
      <c r="AV50" s="46">
        <f t="shared" si="38"/>
      </c>
      <c r="AW50" s="35"/>
      <c r="AX50" s="97">
        <f t="shared" si="33"/>
      </c>
      <c r="AY50" s="27">
        <f t="shared" si="21"/>
      </c>
      <c r="AZ50" s="97">
        <f t="shared" si="22"/>
      </c>
      <c r="BA50" s="178">
        <f t="shared" si="34"/>
      </c>
      <c r="BB50" s="98">
        <f t="shared" si="23"/>
      </c>
      <c r="BC50" s="98">
        <f t="shared" si="12"/>
        <v>0</v>
      </c>
      <c r="BD50" s="98">
        <f t="shared" si="35"/>
        <v>0</v>
      </c>
      <c r="BE50" s="98">
        <f t="shared" si="37"/>
      </c>
      <c r="BF50" s="99">
        <f t="shared" si="24"/>
        <v>0</v>
      </c>
      <c r="BG50" s="99" t="str">
        <f t="shared" si="25"/>
        <v>ー</v>
      </c>
      <c r="BH50" s="99" t="str">
        <f t="shared" si="26"/>
        <v>ー</v>
      </c>
      <c r="BI50" s="98" t="str">
        <f t="shared" si="36"/>
        <v>ー</v>
      </c>
      <c r="BJ50" s="100" t="str">
        <f t="shared" si="13"/>
        <v>テクニック</v>
      </c>
      <c r="BK50" s="98">
        <f t="shared" si="27"/>
      </c>
      <c r="BL50" s="98" t="e">
        <f t="shared" si="28"/>
        <v>#VALUE!</v>
      </c>
      <c r="BM50" s="101">
        <f t="shared" si="29"/>
      </c>
      <c r="BN50" s="102"/>
      <c r="BO50" s="39"/>
      <c r="BP50" s="104"/>
      <c r="BQ50" s="104"/>
      <c r="BR50" s="104"/>
      <c r="BS50" s="118"/>
      <c r="BT50" s="118"/>
      <c r="BU50" s="119"/>
      <c r="BV50" s="118"/>
      <c r="BW50" s="106"/>
      <c r="BX50" s="120"/>
      <c r="BY50" s="118"/>
      <c r="BZ50" s="121"/>
      <c r="CA50" s="122"/>
      <c r="CB50" s="120"/>
      <c r="CC50" s="123"/>
      <c r="CD50" s="124"/>
      <c r="CE50" s="125"/>
    </row>
    <row r="51" spans="2:83" ht="13.5">
      <c r="B51" s="27">
        <f t="shared" si="2"/>
      </c>
      <c r="C51" s="27">
        <f t="shared" si="14"/>
      </c>
      <c r="D51" s="97">
        <f t="shared" si="15"/>
      </c>
      <c r="E51" s="178">
        <f t="shared" si="16"/>
      </c>
      <c r="F51" s="98">
        <f t="shared" si="3"/>
      </c>
      <c r="G51" s="98">
        <f t="shared" si="4"/>
        <v>0</v>
      </c>
      <c r="H51" s="98">
        <f t="shared" si="30"/>
        <v>0</v>
      </c>
      <c r="I51" s="98">
        <f t="shared" si="17"/>
      </c>
      <c r="J51" s="99">
        <f t="shared" si="5"/>
        <v>0</v>
      </c>
      <c r="K51" s="99" t="str">
        <f t="shared" si="18"/>
        <v>ー</v>
      </c>
      <c r="L51" s="99" t="str">
        <f t="shared" si="19"/>
        <v>ー</v>
      </c>
      <c r="M51" s="98" t="str">
        <f t="shared" si="31"/>
        <v>ー</v>
      </c>
      <c r="N51" s="100" t="str">
        <f t="shared" si="6"/>
        <v>テクニック</v>
      </c>
      <c r="O51" s="98">
        <f t="shared" si="7"/>
      </c>
      <c r="P51" s="98" t="e">
        <f t="shared" si="8"/>
        <v>#VALUE!</v>
      </c>
      <c r="Q51" s="101">
        <f t="shared" si="32"/>
      </c>
      <c r="R51" s="102"/>
      <c r="S51" s="107">
        <v>13</v>
      </c>
      <c r="T51" s="217"/>
      <c r="U51" s="218"/>
      <c r="V51" s="218"/>
      <c r="W51" s="218"/>
      <c r="X51" s="219"/>
      <c r="Y51" s="220"/>
      <c r="Z51" s="221"/>
      <c r="AA51" s="105"/>
      <c r="AB51" s="222"/>
      <c r="AC51" s="223"/>
      <c r="AD51" s="105">
        <f t="shared" si="9"/>
      </c>
      <c r="AE51" s="224"/>
      <c r="AF51" s="225"/>
      <c r="AG51" s="42">
        <f t="shared" si="10"/>
      </c>
      <c r="AH51" s="107">
        <v>37</v>
      </c>
      <c r="AI51" s="217"/>
      <c r="AJ51" s="226"/>
      <c r="AK51" s="226"/>
      <c r="AL51" s="226"/>
      <c r="AM51" s="227"/>
      <c r="AN51" s="220"/>
      <c r="AO51" s="221"/>
      <c r="AP51" s="105"/>
      <c r="AQ51" s="222"/>
      <c r="AR51" s="228"/>
      <c r="AS51" s="105">
        <f t="shared" si="20"/>
      </c>
      <c r="AT51" s="224"/>
      <c r="AU51" s="225"/>
      <c r="AV51" s="46">
        <f t="shared" si="38"/>
      </c>
      <c r="AW51" s="35"/>
      <c r="AX51" s="97">
        <f t="shared" si="33"/>
      </c>
      <c r="AY51" s="27">
        <f t="shared" si="21"/>
      </c>
      <c r="AZ51" s="97">
        <f t="shared" si="22"/>
      </c>
      <c r="BA51" s="178">
        <f t="shared" si="34"/>
      </c>
      <c r="BB51" s="98">
        <f t="shared" si="23"/>
      </c>
      <c r="BC51" s="98">
        <f t="shared" si="12"/>
        <v>0</v>
      </c>
      <c r="BD51" s="98">
        <f t="shared" si="35"/>
        <v>0</v>
      </c>
      <c r="BE51" s="98">
        <f t="shared" si="37"/>
      </c>
      <c r="BF51" s="99">
        <f t="shared" si="24"/>
        <v>0</v>
      </c>
      <c r="BG51" s="99" t="str">
        <f t="shared" si="25"/>
        <v>ー</v>
      </c>
      <c r="BH51" s="99" t="str">
        <f t="shared" si="26"/>
        <v>ー</v>
      </c>
      <c r="BI51" s="98" t="str">
        <f t="shared" si="36"/>
        <v>ー</v>
      </c>
      <c r="BJ51" s="100" t="str">
        <f t="shared" si="13"/>
        <v>テクニック</v>
      </c>
      <c r="BK51" s="98">
        <f t="shared" si="27"/>
      </c>
      <c r="BL51" s="98" t="e">
        <f t="shared" si="28"/>
        <v>#VALUE!</v>
      </c>
      <c r="BM51" s="101">
        <f t="shared" si="29"/>
      </c>
      <c r="BN51" s="102"/>
      <c r="BO51" s="86"/>
      <c r="BP51" s="126"/>
      <c r="BQ51" s="126"/>
      <c r="BR51" s="126"/>
      <c r="BS51" s="127"/>
      <c r="BT51" s="127"/>
      <c r="BU51" s="128"/>
      <c r="BV51" s="127"/>
      <c r="BW51" s="129"/>
      <c r="BX51" s="130"/>
      <c r="BY51" s="127"/>
      <c r="BZ51" s="131"/>
      <c r="CA51" s="132"/>
      <c r="CB51" s="130"/>
      <c r="CC51" s="133"/>
      <c r="CD51" s="134"/>
      <c r="CE51" s="135"/>
    </row>
    <row r="52" spans="2:83" ht="13.5">
      <c r="B52" s="27">
        <f t="shared" si="2"/>
      </c>
      <c r="C52" s="27">
        <f t="shared" si="14"/>
      </c>
      <c r="D52" s="97">
        <f t="shared" si="15"/>
      </c>
      <c r="E52" s="178">
        <f t="shared" si="16"/>
      </c>
      <c r="F52" s="98">
        <f t="shared" si="3"/>
      </c>
      <c r="G52" s="98">
        <f t="shared" si="4"/>
        <v>0</v>
      </c>
      <c r="H52" s="98">
        <f t="shared" si="30"/>
        <v>0</v>
      </c>
      <c r="I52" s="98">
        <f t="shared" si="17"/>
      </c>
      <c r="J52" s="99">
        <f t="shared" si="5"/>
        <v>0</v>
      </c>
      <c r="K52" s="99" t="str">
        <f t="shared" si="18"/>
        <v>ー</v>
      </c>
      <c r="L52" s="99" t="str">
        <f t="shared" si="19"/>
        <v>ー</v>
      </c>
      <c r="M52" s="98" t="str">
        <f t="shared" si="31"/>
        <v>ー</v>
      </c>
      <c r="N52" s="100" t="str">
        <f t="shared" si="6"/>
        <v>テクニック</v>
      </c>
      <c r="O52" s="98">
        <f t="shared" si="7"/>
      </c>
      <c r="P52" s="98" t="e">
        <f t="shared" si="8"/>
        <v>#VALUE!</v>
      </c>
      <c r="Q52" s="101">
        <f t="shared" si="32"/>
      </c>
      <c r="R52" s="102"/>
      <c r="S52" s="107">
        <v>14</v>
      </c>
      <c r="T52" s="217"/>
      <c r="U52" s="218"/>
      <c r="V52" s="218"/>
      <c r="W52" s="218"/>
      <c r="X52" s="219"/>
      <c r="Y52" s="220"/>
      <c r="Z52" s="221"/>
      <c r="AA52" s="105"/>
      <c r="AB52" s="222"/>
      <c r="AC52" s="223"/>
      <c r="AD52" s="105">
        <f t="shared" si="9"/>
      </c>
      <c r="AE52" s="224"/>
      <c r="AF52" s="225"/>
      <c r="AG52" s="42">
        <f t="shared" si="10"/>
      </c>
      <c r="AH52" s="107">
        <v>38</v>
      </c>
      <c r="AI52" s="217"/>
      <c r="AJ52" s="226"/>
      <c r="AK52" s="226"/>
      <c r="AL52" s="226"/>
      <c r="AM52" s="227"/>
      <c r="AN52" s="220"/>
      <c r="AO52" s="221"/>
      <c r="AP52" s="105"/>
      <c r="AQ52" s="222"/>
      <c r="AR52" s="228"/>
      <c r="AS52" s="105">
        <f t="shared" si="20"/>
      </c>
      <c r="AT52" s="224"/>
      <c r="AU52" s="225"/>
      <c r="AV52" s="46">
        <f t="shared" si="38"/>
      </c>
      <c r="AW52" s="35"/>
      <c r="AX52" s="97">
        <f t="shared" si="33"/>
      </c>
      <c r="AY52" s="27">
        <f t="shared" si="21"/>
      </c>
      <c r="AZ52" s="97">
        <f t="shared" si="22"/>
      </c>
      <c r="BA52" s="178">
        <f t="shared" si="34"/>
      </c>
      <c r="BB52" s="98">
        <f t="shared" si="23"/>
      </c>
      <c r="BC52" s="98">
        <f t="shared" si="12"/>
        <v>0</v>
      </c>
      <c r="BD52" s="98">
        <f t="shared" si="35"/>
        <v>0</v>
      </c>
      <c r="BE52" s="98">
        <f t="shared" si="37"/>
      </c>
      <c r="BF52" s="99">
        <f t="shared" si="24"/>
        <v>0</v>
      </c>
      <c r="BG52" s="99" t="str">
        <f t="shared" si="25"/>
        <v>ー</v>
      </c>
      <c r="BH52" s="99" t="str">
        <f t="shared" si="26"/>
        <v>ー</v>
      </c>
      <c r="BI52" s="98" t="str">
        <f t="shared" si="36"/>
        <v>ー</v>
      </c>
      <c r="BJ52" s="100" t="str">
        <f t="shared" si="13"/>
        <v>テクニック</v>
      </c>
      <c r="BK52" s="98">
        <f t="shared" si="27"/>
      </c>
      <c r="BL52" s="98" t="e">
        <f t="shared" si="28"/>
        <v>#VALUE!</v>
      </c>
      <c r="BM52" s="101">
        <f t="shared" si="29"/>
      </c>
      <c r="BN52" s="102"/>
      <c r="BO52" s="136" t="s">
        <v>209</v>
      </c>
      <c r="BP52" s="137"/>
      <c r="BQ52" s="137"/>
      <c r="BR52" s="137" t="s">
        <v>183</v>
      </c>
      <c r="BS52" s="137" t="s">
        <v>143</v>
      </c>
      <c r="BT52" s="138" t="s">
        <v>210</v>
      </c>
      <c r="BU52" s="136" t="s">
        <v>211</v>
      </c>
      <c r="BV52" s="137"/>
      <c r="BW52" s="137"/>
      <c r="BX52" s="137" t="s">
        <v>183</v>
      </c>
      <c r="BY52" s="137" t="s">
        <v>143</v>
      </c>
      <c r="BZ52" s="138" t="s">
        <v>210</v>
      </c>
      <c r="CA52" s="229" t="s">
        <v>184</v>
      </c>
      <c r="CB52" s="139" t="s">
        <v>185</v>
      </c>
      <c r="CC52" s="140"/>
      <c r="CD52" s="141">
        <f>SUM(CE38:CE42,CE45:CE48,CE50:CE51)</f>
        <v>0</v>
      </c>
      <c r="CE52" s="142" t="s">
        <v>210</v>
      </c>
    </row>
    <row r="53" spans="2:83" ht="13.5">
      <c r="B53" s="27">
        <f t="shared" si="2"/>
      </c>
      <c r="C53" s="27">
        <f t="shared" si="14"/>
      </c>
      <c r="D53" s="97">
        <f t="shared" si="15"/>
      </c>
      <c r="E53" s="178">
        <f t="shared" si="16"/>
      </c>
      <c r="F53" s="98">
        <f t="shared" si="3"/>
      </c>
      <c r="G53" s="98">
        <f t="shared" si="4"/>
        <v>0</v>
      </c>
      <c r="H53" s="98">
        <f t="shared" si="30"/>
        <v>0</v>
      </c>
      <c r="I53" s="98">
        <f t="shared" si="17"/>
      </c>
      <c r="J53" s="99">
        <f t="shared" si="5"/>
        <v>0</v>
      </c>
      <c r="K53" s="99" t="str">
        <f t="shared" si="18"/>
        <v>ー</v>
      </c>
      <c r="L53" s="99" t="str">
        <f t="shared" si="19"/>
        <v>ー</v>
      </c>
      <c r="M53" s="98" t="str">
        <f t="shared" si="31"/>
        <v>ー</v>
      </c>
      <c r="N53" s="100" t="str">
        <f t="shared" si="6"/>
        <v>テクニック</v>
      </c>
      <c r="O53" s="98">
        <f t="shared" si="7"/>
      </c>
      <c r="P53" s="98" t="e">
        <f t="shared" si="8"/>
        <v>#VALUE!</v>
      </c>
      <c r="Q53" s="101">
        <f t="shared" si="32"/>
      </c>
      <c r="R53" s="102"/>
      <c r="S53" s="107">
        <v>15</v>
      </c>
      <c r="T53" s="217"/>
      <c r="U53" s="218"/>
      <c r="V53" s="218"/>
      <c r="W53" s="218"/>
      <c r="X53" s="219"/>
      <c r="Y53" s="220"/>
      <c r="Z53" s="221"/>
      <c r="AA53" s="143"/>
      <c r="AB53" s="222"/>
      <c r="AC53" s="223"/>
      <c r="AD53" s="105">
        <f t="shared" si="9"/>
      </c>
      <c r="AE53" s="224"/>
      <c r="AF53" s="225"/>
      <c r="AG53" s="42">
        <f t="shared" si="10"/>
      </c>
      <c r="AH53" s="107">
        <v>39</v>
      </c>
      <c r="AI53" s="217"/>
      <c r="AJ53" s="226"/>
      <c r="AK53" s="226"/>
      <c r="AL53" s="226"/>
      <c r="AM53" s="227"/>
      <c r="AN53" s="220"/>
      <c r="AO53" s="221"/>
      <c r="AP53" s="143"/>
      <c r="AQ53" s="222"/>
      <c r="AR53" s="228"/>
      <c r="AS53" s="105">
        <f t="shared" si="20"/>
      </c>
      <c r="AT53" s="224"/>
      <c r="AU53" s="225"/>
      <c r="AV53" s="46">
        <f t="shared" si="38"/>
      </c>
      <c r="AW53" s="35"/>
      <c r="AX53" s="97">
        <f t="shared" si="33"/>
      </c>
      <c r="AY53" s="27">
        <f t="shared" si="21"/>
      </c>
      <c r="AZ53" s="97">
        <f t="shared" si="22"/>
      </c>
      <c r="BA53" s="178">
        <f t="shared" si="34"/>
      </c>
      <c r="BB53" s="98">
        <f t="shared" si="23"/>
      </c>
      <c r="BC53" s="98">
        <f t="shared" si="12"/>
        <v>0</v>
      </c>
      <c r="BD53" s="98">
        <f t="shared" si="35"/>
        <v>0</v>
      </c>
      <c r="BE53" s="98">
        <f t="shared" si="37"/>
      </c>
      <c r="BF53" s="99">
        <f t="shared" si="24"/>
        <v>0</v>
      </c>
      <c r="BG53" s="99" t="str">
        <f t="shared" si="25"/>
        <v>ー</v>
      </c>
      <c r="BH53" s="99" t="str">
        <f t="shared" si="26"/>
        <v>ー</v>
      </c>
      <c r="BI53" s="98" t="str">
        <f t="shared" si="36"/>
        <v>ー</v>
      </c>
      <c r="BJ53" s="100" t="str">
        <f t="shared" si="13"/>
        <v>テクニック</v>
      </c>
      <c r="BK53" s="98">
        <f t="shared" si="27"/>
      </c>
      <c r="BL53" s="98" t="e">
        <f t="shared" si="28"/>
        <v>#VALUE!</v>
      </c>
      <c r="BM53" s="101">
        <f t="shared" si="29"/>
      </c>
      <c r="BN53" s="102"/>
      <c r="BO53" s="27"/>
      <c r="BP53" s="28"/>
      <c r="BQ53" s="28"/>
      <c r="BR53" s="28"/>
      <c r="BS53" s="28"/>
      <c r="BT53" s="144"/>
      <c r="BU53" s="27"/>
      <c r="BV53" s="28"/>
      <c r="BW53" s="28"/>
      <c r="BX53" s="28"/>
      <c r="BY53" s="28"/>
      <c r="BZ53" s="144"/>
      <c r="CA53" s="230"/>
      <c r="CB53" s="145" t="s">
        <v>212</v>
      </c>
      <c r="CC53" s="146"/>
      <c r="CD53" s="147">
        <f>CD52+SUM(BT53:BT61)</f>
        <v>0</v>
      </c>
      <c r="CE53" s="148" t="s">
        <v>210</v>
      </c>
    </row>
    <row r="54" spans="2:83" ht="13.5">
      <c r="B54" s="27">
        <f t="shared" si="2"/>
      </c>
      <c r="C54" s="27">
        <f t="shared" si="14"/>
      </c>
      <c r="D54" s="97">
        <f t="shared" si="15"/>
      </c>
      <c r="E54" s="178">
        <f>LEFT(D54,3)</f>
      </c>
      <c r="F54" s="98">
        <f t="shared" si="3"/>
      </c>
      <c r="G54" s="98">
        <f t="shared" si="4"/>
        <v>0</v>
      </c>
      <c r="H54" s="98">
        <f t="shared" si="30"/>
        <v>0</v>
      </c>
      <c r="I54" s="98">
        <f t="shared" si="17"/>
      </c>
      <c r="J54" s="99">
        <f t="shared" si="5"/>
        <v>0</v>
      </c>
      <c r="K54" s="99" t="str">
        <f t="shared" si="18"/>
        <v>ー</v>
      </c>
      <c r="L54" s="99" t="str">
        <f t="shared" si="19"/>
        <v>ー</v>
      </c>
      <c r="M54" s="98" t="str">
        <f t="shared" si="31"/>
        <v>ー</v>
      </c>
      <c r="N54" s="100" t="str">
        <f t="shared" si="6"/>
        <v>テクニック</v>
      </c>
      <c r="O54" s="98">
        <f t="shared" si="7"/>
      </c>
      <c r="P54" s="98" t="e">
        <f t="shared" si="8"/>
        <v>#VALUE!</v>
      </c>
      <c r="Q54" s="101">
        <f t="shared" si="32"/>
      </c>
      <c r="R54" s="102"/>
      <c r="S54" s="107">
        <v>16</v>
      </c>
      <c r="T54" s="217"/>
      <c r="U54" s="218"/>
      <c r="V54" s="218"/>
      <c r="W54" s="218"/>
      <c r="X54" s="219"/>
      <c r="Y54" s="220"/>
      <c r="Z54" s="221"/>
      <c r="AA54" s="105"/>
      <c r="AB54" s="222"/>
      <c r="AC54" s="223"/>
      <c r="AD54" s="105">
        <f t="shared" si="9"/>
      </c>
      <c r="AE54" s="224"/>
      <c r="AF54" s="225"/>
      <c r="AG54" s="42">
        <f t="shared" si="10"/>
      </c>
      <c r="AH54" s="107">
        <v>40</v>
      </c>
      <c r="AI54" s="217"/>
      <c r="AJ54" s="226"/>
      <c r="AK54" s="226"/>
      <c r="AL54" s="226"/>
      <c r="AM54" s="227"/>
      <c r="AN54" s="220"/>
      <c r="AO54" s="221"/>
      <c r="AP54" s="105"/>
      <c r="AQ54" s="222"/>
      <c r="AR54" s="228"/>
      <c r="AS54" s="105">
        <f t="shared" si="20"/>
      </c>
      <c r="AT54" s="224"/>
      <c r="AU54" s="225"/>
      <c r="AV54" s="46">
        <f t="shared" si="38"/>
      </c>
      <c r="AW54" s="35"/>
      <c r="AX54" s="97">
        <f t="shared" si="33"/>
      </c>
      <c r="AY54" s="27">
        <f t="shared" si="21"/>
      </c>
      <c r="AZ54" s="97">
        <f t="shared" si="22"/>
      </c>
      <c r="BA54" s="178">
        <f t="shared" si="34"/>
      </c>
      <c r="BB54" s="98">
        <f t="shared" si="23"/>
      </c>
      <c r="BC54" s="98">
        <f t="shared" si="12"/>
        <v>0</v>
      </c>
      <c r="BD54" s="98">
        <f t="shared" si="35"/>
        <v>0</v>
      </c>
      <c r="BE54" s="98">
        <f t="shared" si="37"/>
      </c>
      <c r="BF54" s="99">
        <f t="shared" si="24"/>
        <v>0</v>
      </c>
      <c r="BG54" s="99" t="str">
        <f t="shared" si="25"/>
        <v>ー</v>
      </c>
      <c r="BH54" s="99" t="str">
        <f t="shared" si="26"/>
        <v>ー</v>
      </c>
      <c r="BI54" s="98" t="str">
        <f t="shared" si="36"/>
        <v>ー</v>
      </c>
      <c r="BJ54" s="100" t="str">
        <f t="shared" si="13"/>
        <v>テクニック</v>
      </c>
      <c r="BK54" s="98">
        <f t="shared" si="27"/>
      </c>
      <c r="BL54" s="98" t="e">
        <f t="shared" si="28"/>
        <v>#VALUE!</v>
      </c>
      <c r="BM54" s="101">
        <f t="shared" si="29"/>
      </c>
      <c r="BN54" s="102"/>
      <c r="BO54" s="27"/>
      <c r="BP54" s="28"/>
      <c r="BQ54" s="28"/>
      <c r="BR54" s="28"/>
      <c r="BS54" s="28"/>
      <c r="BT54" s="144"/>
      <c r="BU54" s="27"/>
      <c r="BV54" s="28"/>
      <c r="BW54" s="28"/>
      <c r="BX54" s="28"/>
      <c r="BY54" s="28"/>
      <c r="BZ54" s="144"/>
      <c r="CA54" s="230"/>
      <c r="CB54" s="145" t="s">
        <v>213</v>
      </c>
      <c r="CC54" s="146"/>
      <c r="CD54" s="147">
        <f>CD53+SUM(BZ53:BZ61)</f>
        <v>0</v>
      </c>
      <c r="CE54" s="148" t="s">
        <v>210</v>
      </c>
    </row>
    <row r="55" spans="2:83" ht="13.5">
      <c r="B55" s="27">
        <f t="shared" si="2"/>
      </c>
      <c r="C55" s="27">
        <f t="shared" si="14"/>
      </c>
      <c r="D55" s="97">
        <f t="shared" si="15"/>
      </c>
      <c r="E55" s="178">
        <f>LEFT(D55,3)</f>
      </c>
      <c r="F55" s="98">
        <f t="shared" si="3"/>
      </c>
      <c r="G55" s="98">
        <f t="shared" si="4"/>
        <v>0</v>
      </c>
      <c r="H55" s="98">
        <f t="shared" si="30"/>
        <v>0</v>
      </c>
      <c r="I55" s="98">
        <f t="shared" si="17"/>
      </c>
      <c r="J55" s="99">
        <f t="shared" si="5"/>
        <v>0</v>
      </c>
      <c r="K55" s="99" t="str">
        <f t="shared" si="18"/>
        <v>ー</v>
      </c>
      <c r="L55" s="99" t="str">
        <f t="shared" si="19"/>
        <v>ー</v>
      </c>
      <c r="M55" s="98" t="str">
        <f t="shared" si="31"/>
        <v>ー</v>
      </c>
      <c r="N55" s="100" t="str">
        <f t="shared" si="6"/>
        <v>テクニック</v>
      </c>
      <c r="O55" s="98">
        <f t="shared" si="7"/>
      </c>
      <c r="P55" s="98" t="e">
        <f t="shared" si="8"/>
        <v>#VALUE!</v>
      </c>
      <c r="Q55" s="101">
        <f t="shared" si="32"/>
      </c>
      <c r="R55" s="102"/>
      <c r="S55" s="107">
        <v>17</v>
      </c>
      <c r="T55" s="217"/>
      <c r="U55" s="218"/>
      <c r="V55" s="218"/>
      <c r="W55" s="218"/>
      <c r="X55" s="219"/>
      <c r="Y55" s="220"/>
      <c r="Z55" s="221"/>
      <c r="AA55" s="143"/>
      <c r="AB55" s="222"/>
      <c r="AC55" s="223"/>
      <c r="AD55" s="105">
        <f t="shared" si="9"/>
      </c>
      <c r="AE55" s="224"/>
      <c r="AF55" s="225"/>
      <c r="AG55" s="42">
        <f t="shared" si="10"/>
      </c>
      <c r="AH55" s="107">
        <v>41</v>
      </c>
      <c r="AI55" s="217"/>
      <c r="AJ55" s="226"/>
      <c r="AK55" s="226"/>
      <c r="AL55" s="226"/>
      <c r="AM55" s="227"/>
      <c r="AN55" s="220"/>
      <c r="AO55" s="221"/>
      <c r="AP55" s="143"/>
      <c r="AQ55" s="222"/>
      <c r="AR55" s="228"/>
      <c r="AS55" s="105">
        <f t="shared" si="20"/>
      </c>
      <c r="AT55" s="224"/>
      <c r="AU55" s="225"/>
      <c r="AV55" s="46">
        <f t="shared" si="38"/>
      </c>
      <c r="AW55" s="35"/>
      <c r="AX55" s="97">
        <f t="shared" si="33"/>
      </c>
      <c r="AY55" s="27">
        <f t="shared" si="21"/>
      </c>
      <c r="AZ55" s="97">
        <f t="shared" si="22"/>
      </c>
      <c r="BA55" s="178">
        <f t="shared" si="34"/>
      </c>
      <c r="BB55" s="98">
        <f t="shared" si="23"/>
      </c>
      <c r="BC55" s="98">
        <f t="shared" si="12"/>
        <v>0</v>
      </c>
      <c r="BD55" s="98">
        <f t="shared" si="35"/>
        <v>0</v>
      </c>
      <c r="BE55" s="98">
        <f t="shared" si="37"/>
      </c>
      <c r="BF55" s="99">
        <f t="shared" si="24"/>
        <v>0</v>
      </c>
      <c r="BG55" s="99" t="str">
        <f t="shared" si="25"/>
        <v>ー</v>
      </c>
      <c r="BH55" s="99" t="str">
        <f t="shared" si="26"/>
        <v>ー</v>
      </c>
      <c r="BI55" s="98" t="str">
        <f t="shared" si="36"/>
        <v>ー</v>
      </c>
      <c r="BJ55" s="100" t="str">
        <f t="shared" si="13"/>
        <v>テクニック</v>
      </c>
      <c r="BK55" s="98">
        <f t="shared" si="27"/>
      </c>
      <c r="BL55" s="98" t="e">
        <f t="shared" si="28"/>
        <v>#VALUE!</v>
      </c>
      <c r="BM55" s="101">
        <f t="shared" si="29"/>
      </c>
      <c r="BN55" s="102"/>
      <c r="BO55" s="27"/>
      <c r="BP55" s="28"/>
      <c r="BQ55" s="28"/>
      <c r="BR55" s="28"/>
      <c r="BS55" s="28"/>
      <c r="BT55" s="144"/>
      <c r="BU55" s="27"/>
      <c r="BV55" s="28"/>
      <c r="BW55" s="28"/>
      <c r="BX55" s="28"/>
      <c r="BY55" s="28"/>
      <c r="BZ55" s="144"/>
      <c r="CA55" s="231"/>
      <c r="CB55" s="149" t="s">
        <v>186</v>
      </c>
      <c r="CC55" s="150"/>
      <c r="CD55" s="151">
        <f>1500-SUM(CD38:CD51,,BS53:BS61,BY53:BY61)</f>
        <v>1500</v>
      </c>
      <c r="CE55" s="152" t="s">
        <v>214</v>
      </c>
    </row>
    <row r="56" spans="2:83" ht="13.5">
      <c r="B56" s="27">
        <f t="shared" si="2"/>
      </c>
      <c r="C56" s="27">
        <f t="shared" si="14"/>
      </c>
      <c r="D56" s="97">
        <f t="shared" si="15"/>
      </c>
      <c r="E56" s="178">
        <f>LEFT(D56,3)</f>
      </c>
      <c r="F56" s="98">
        <f t="shared" si="3"/>
      </c>
      <c r="G56" s="98">
        <f t="shared" si="4"/>
        <v>0</v>
      </c>
      <c r="H56" s="98">
        <f t="shared" si="30"/>
        <v>0</v>
      </c>
      <c r="I56" s="98">
        <f t="shared" si="17"/>
      </c>
      <c r="J56" s="99">
        <f t="shared" si="5"/>
        <v>0</v>
      </c>
      <c r="K56" s="99" t="str">
        <f t="shared" si="18"/>
        <v>ー</v>
      </c>
      <c r="L56" s="99" t="str">
        <f t="shared" si="19"/>
        <v>ー</v>
      </c>
      <c r="M56" s="98" t="str">
        <f t="shared" si="31"/>
        <v>ー</v>
      </c>
      <c r="N56" s="100" t="str">
        <f t="shared" si="6"/>
        <v>テクニック</v>
      </c>
      <c r="O56" s="98">
        <f t="shared" si="7"/>
      </c>
      <c r="P56" s="98" t="e">
        <f t="shared" si="8"/>
        <v>#VALUE!</v>
      </c>
      <c r="Q56" s="101">
        <f t="shared" si="32"/>
      </c>
      <c r="R56" s="102"/>
      <c r="S56" s="107">
        <v>18</v>
      </c>
      <c r="T56" s="217"/>
      <c r="U56" s="218"/>
      <c r="V56" s="218"/>
      <c r="W56" s="218"/>
      <c r="X56" s="219"/>
      <c r="Y56" s="220"/>
      <c r="Z56" s="221"/>
      <c r="AA56" s="105"/>
      <c r="AB56" s="222"/>
      <c r="AC56" s="223"/>
      <c r="AD56" s="105">
        <f t="shared" si="9"/>
      </c>
      <c r="AE56" s="224"/>
      <c r="AF56" s="225"/>
      <c r="AG56" s="42">
        <f t="shared" si="10"/>
      </c>
      <c r="AH56" s="107">
        <v>42</v>
      </c>
      <c r="AI56" s="217"/>
      <c r="AJ56" s="226"/>
      <c r="AK56" s="226"/>
      <c r="AL56" s="226"/>
      <c r="AM56" s="227"/>
      <c r="AN56" s="220"/>
      <c r="AO56" s="221"/>
      <c r="AP56" s="105"/>
      <c r="AQ56" s="222"/>
      <c r="AR56" s="228"/>
      <c r="AS56" s="105">
        <f t="shared" si="20"/>
      </c>
      <c r="AT56" s="224"/>
      <c r="AU56" s="225"/>
      <c r="AV56" s="46">
        <f t="shared" si="38"/>
      </c>
      <c r="AW56" s="35"/>
      <c r="AX56" s="97">
        <f t="shared" si="33"/>
      </c>
      <c r="AY56" s="27">
        <f t="shared" si="21"/>
      </c>
      <c r="AZ56" s="97">
        <f t="shared" si="22"/>
      </c>
      <c r="BA56" s="178">
        <f t="shared" si="34"/>
      </c>
      <c r="BB56" s="98">
        <f t="shared" si="23"/>
      </c>
      <c r="BC56" s="98">
        <f t="shared" si="12"/>
        <v>0</v>
      </c>
      <c r="BD56" s="98">
        <f t="shared" si="35"/>
        <v>0</v>
      </c>
      <c r="BE56" s="98">
        <f t="shared" si="37"/>
      </c>
      <c r="BF56" s="99">
        <f t="shared" si="24"/>
        <v>0</v>
      </c>
      <c r="BG56" s="99" t="str">
        <f t="shared" si="25"/>
        <v>ー</v>
      </c>
      <c r="BH56" s="99" t="str">
        <f t="shared" si="26"/>
        <v>ー</v>
      </c>
      <c r="BI56" s="98" t="str">
        <f t="shared" si="36"/>
        <v>ー</v>
      </c>
      <c r="BJ56" s="100" t="str">
        <f t="shared" si="13"/>
        <v>テクニック</v>
      </c>
      <c r="BK56" s="98">
        <f t="shared" si="27"/>
      </c>
      <c r="BL56" s="98" t="e">
        <f t="shared" si="28"/>
        <v>#VALUE!</v>
      </c>
      <c r="BM56" s="101">
        <f t="shared" si="29"/>
      </c>
      <c r="BN56" s="102"/>
      <c r="BO56" s="27"/>
      <c r="BP56" s="28"/>
      <c r="BQ56" s="28"/>
      <c r="BR56" s="28"/>
      <c r="BS56" s="28"/>
      <c r="BT56" s="144"/>
      <c r="BU56" s="27"/>
      <c r="BV56" s="28"/>
      <c r="BW56" s="28"/>
      <c r="BX56" s="28"/>
      <c r="BY56" s="28"/>
      <c r="BZ56" s="144"/>
      <c r="CA56" t="s">
        <v>215</v>
      </c>
      <c r="CE56" s="144"/>
    </row>
    <row r="57" spans="2:83" ht="13.5">
      <c r="B57" s="27">
        <f t="shared" si="2"/>
      </c>
      <c r="C57" s="27">
        <f t="shared" si="14"/>
      </c>
      <c r="D57" s="97">
        <f t="shared" si="15"/>
      </c>
      <c r="E57" s="178">
        <f>LEFT(D57,3)</f>
      </c>
      <c r="F57" s="98">
        <f t="shared" si="3"/>
      </c>
      <c r="G57" s="98">
        <f t="shared" si="4"/>
        <v>0</v>
      </c>
      <c r="H57" s="98">
        <f t="shared" si="30"/>
        <v>0</v>
      </c>
      <c r="I57" s="98">
        <f t="shared" si="17"/>
      </c>
      <c r="J57" s="99">
        <f t="shared" si="5"/>
        <v>0</v>
      </c>
      <c r="K57" s="99" t="str">
        <f t="shared" si="18"/>
        <v>ー</v>
      </c>
      <c r="L57" s="99" t="str">
        <f t="shared" si="19"/>
        <v>ー</v>
      </c>
      <c r="M57" s="98" t="str">
        <f t="shared" si="31"/>
        <v>ー</v>
      </c>
      <c r="N57" s="100" t="str">
        <f t="shared" si="6"/>
        <v>テクニック</v>
      </c>
      <c r="O57" s="98">
        <f t="shared" si="7"/>
      </c>
      <c r="P57" s="98" t="e">
        <f t="shared" si="8"/>
        <v>#VALUE!</v>
      </c>
      <c r="Q57" s="101">
        <f t="shared" si="32"/>
      </c>
      <c r="R57" s="102"/>
      <c r="S57" s="107">
        <v>19</v>
      </c>
      <c r="T57" s="217"/>
      <c r="U57" s="218"/>
      <c r="V57" s="218"/>
      <c r="W57" s="218"/>
      <c r="X57" s="219"/>
      <c r="Y57" s="220"/>
      <c r="Z57" s="221"/>
      <c r="AA57" s="143"/>
      <c r="AB57" s="222"/>
      <c r="AC57" s="223"/>
      <c r="AD57" s="105">
        <f t="shared" si="9"/>
      </c>
      <c r="AE57" s="224"/>
      <c r="AF57" s="225"/>
      <c r="AG57" s="42">
        <f t="shared" si="10"/>
      </c>
      <c r="AH57" s="107">
        <v>43</v>
      </c>
      <c r="AI57" s="217"/>
      <c r="AJ57" s="226"/>
      <c r="AK57" s="226"/>
      <c r="AL57" s="226"/>
      <c r="AM57" s="227"/>
      <c r="AN57" s="220"/>
      <c r="AO57" s="221"/>
      <c r="AP57" s="143"/>
      <c r="AQ57" s="222"/>
      <c r="AR57" s="228"/>
      <c r="AS57" s="105">
        <f t="shared" si="20"/>
      </c>
      <c r="AT57" s="224"/>
      <c r="AU57" s="225"/>
      <c r="AV57" s="46">
        <f t="shared" si="38"/>
      </c>
      <c r="AW57" s="35"/>
      <c r="AX57" s="97">
        <f t="shared" si="33"/>
      </c>
      <c r="AY57" s="27">
        <f t="shared" si="21"/>
      </c>
      <c r="AZ57" s="97">
        <f t="shared" si="22"/>
      </c>
      <c r="BA57" s="178">
        <f t="shared" si="34"/>
      </c>
      <c r="BB57" s="98">
        <f t="shared" si="23"/>
      </c>
      <c r="BC57" s="98">
        <f t="shared" si="12"/>
        <v>0</v>
      </c>
      <c r="BD57" s="98">
        <f t="shared" si="35"/>
        <v>0</v>
      </c>
      <c r="BE57" s="98">
        <f t="shared" si="37"/>
      </c>
      <c r="BF57" s="99">
        <f t="shared" si="24"/>
        <v>0</v>
      </c>
      <c r="BG57" s="99" t="str">
        <f t="shared" si="25"/>
        <v>ー</v>
      </c>
      <c r="BH57" s="99" t="str">
        <f t="shared" si="26"/>
        <v>ー</v>
      </c>
      <c r="BI57" s="98" t="str">
        <f t="shared" si="36"/>
        <v>ー</v>
      </c>
      <c r="BJ57" s="100" t="str">
        <f t="shared" si="13"/>
        <v>テクニック</v>
      </c>
      <c r="BK57" s="98">
        <f t="shared" si="27"/>
      </c>
      <c r="BL57" s="98" t="e">
        <f t="shared" si="28"/>
        <v>#VALUE!</v>
      </c>
      <c r="BM57" s="101">
        <f t="shared" si="29"/>
      </c>
      <c r="BN57" s="102"/>
      <c r="BO57" s="27"/>
      <c r="BP57" s="28"/>
      <c r="BQ57" s="28"/>
      <c r="BR57" s="28"/>
      <c r="BS57" s="28"/>
      <c r="BT57" s="144"/>
      <c r="BU57" s="27"/>
      <c r="BV57" s="28"/>
      <c r="BW57" s="28"/>
      <c r="BX57" s="28"/>
      <c r="BY57" s="28"/>
      <c r="BZ57" s="144"/>
      <c r="CE57" s="144"/>
    </row>
    <row r="58" spans="2:83" ht="13.5">
      <c r="B58" s="27">
        <f t="shared" si="2"/>
      </c>
      <c r="C58" s="27">
        <f t="shared" si="14"/>
      </c>
      <c r="D58" s="97">
        <f t="shared" si="15"/>
      </c>
      <c r="E58" s="178">
        <f>LEFT(D58,3)</f>
      </c>
      <c r="F58" s="98">
        <f t="shared" si="3"/>
      </c>
      <c r="G58" s="98">
        <f t="shared" si="4"/>
        <v>0</v>
      </c>
      <c r="H58" s="98">
        <f t="shared" si="30"/>
        <v>0</v>
      </c>
      <c r="I58" s="98">
        <f t="shared" si="17"/>
      </c>
      <c r="J58" s="99">
        <f t="shared" si="5"/>
        <v>0</v>
      </c>
      <c r="K58" s="99" t="str">
        <f t="shared" si="18"/>
        <v>ー</v>
      </c>
      <c r="L58" s="99" t="str">
        <f t="shared" si="19"/>
        <v>ー</v>
      </c>
      <c r="M58" s="98" t="str">
        <f t="shared" si="31"/>
        <v>ー</v>
      </c>
      <c r="N58" s="100" t="str">
        <f t="shared" si="6"/>
        <v>テクニック</v>
      </c>
      <c r="O58" s="98">
        <f t="shared" si="7"/>
      </c>
      <c r="P58" s="98" t="e">
        <f t="shared" si="8"/>
        <v>#VALUE!</v>
      </c>
      <c r="Q58" s="101">
        <f t="shared" si="32"/>
      </c>
      <c r="R58" s="102"/>
      <c r="S58" s="107">
        <v>20</v>
      </c>
      <c r="T58" s="217"/>
      <c r="U58" s="218"/>
      <c r="V58" s="218"/>
      <c r="W58" s="218"/>
      <c r="X58" s="219"/>
      <c r="Y58" s="220"/>
      <c r="Z58" s="221"/>
      <c r="AA58" s="105"/>
      <c r="AB58" s="222"/>
      <c r="AC58" s="223"/>
      <c r="AD58" s="105">
        <f t="shared" si="9"/>
      </c>
      <c r="AE58" s="224"/>
      <c r="AF58" s="225"/>
      <c r="AG58" s="42">
        <f t="shared" si="10"/>
      </c>
      <c r="AH58" s="107">
        <v>44</v>
      </c>
      <c r="AI58" s="217"/>
      <c r="AJ58" s="226"/>
      <c r="AK58" s="226"/>
      <c r="AL58" s="226"/>
      <c r="AM58" s="227"/>
      <c r="AN58" s="220"/>
      <c r="AO58" s="221"/>
      <c r="AP58" s="105"/>
      <c r="AQ58" s="222"/>
      <c r="AR58" s="228"/>
      <c r="AS58" s="105">
        <f t="shared" si="20"/>
      </c>
      <c r="AT58" s="224"/>
      <c r="AU58" s="225"/>
      <c r="AV58" s="46">
        <f t="shared" si="38"/>
      </c>
      <c r="AW58" s="35"/>
      <c r="AX58" s="97">
        <f t="shared" si="33"/>
      </c>
      <c r="AY58" s="27">
        <f t="shared" si="21"/>
      </c>
      <c r="AZ58" s="97">
        <f t="shared" si="22"/>
      </c>
      <c r="BA58" s="178">
        <f t="shared" si="34"/>
      </c>
      <c r="BB58" s="98">
        <f t="shared" si="23"/>
      </c>
      <c r="BC58" s="98">
        <f t="shared" si="12"/>
        <v>0</v>
      </c>
      <c r="BD58" s="98">
        <f t="shared" si="35"/>
        <v>0</v>
      </c>
      <c r="BE58" s="98">
        <f t="shared" si="37"/>
      </c>
      <c r="BF58" s="99">
        <f t="shared" si="24"/>
        <v>0</v>
      </c>
      <c r="BG58" s="99" t="str">
        <f t="shared" si="25"/>
        <v>ー</v>
      </c>
      <c r="BH58" s="99" t="str">
        <f t="shared" si="26"/>
        <v>ー</v>
      </c>
      <c r="BI58" s="98" t="str">
        <f t="shared" si="36"/>
        <v>ー</v>
      </c>
      <c r="BJ58" s="100" t="str">
        <f t="shared" si="13"/>
        <v>テクニック</v>
      </c>
      <c r="BK58" s="98">
        <f t="shared" si="27"/>
      </c>
      <c r="BL58" s="98" t="e">
        <f t="shared" si="28"/>
        <v>#VALUE!</v>
      </c>
      <c r="BM58" s="101">
        <f t="shared" si="29"/>
      </c>
      <c r="BN58" s="102"/>
      <c r="BO58" s="27"/>
      <c r="BP58" s="28"/>
      <c r="BQ58" s="28"/>
      <c r="BR58" s="28"/>
      <c r="BS58" s="28"/>
      <c r="BT58" s="144"/>
      <c r="BU58" s="27"/>
      <c r="BV58" s="28"/>
      <c r="BW58" s="28"/>
      <c r="BX58" s="28"/>
      <c r="BY58" s="28"/>
      <c r="BZ58" s="144"/>
      <c r="CE58" s="144"/>
    </row>
    <row r="59" spans="2:83" ht="13.5">
      <c r="B59" s="27">
        <f t="shared" si="2"/>
      </c>
      <c r="C59" s="27">
        <f t="shared" si="14"/>
      </c>
      <c r="D59" s="97">
        <f t="shared" si="15"/>
      </c>
      <c r="E59" s="178">
        <f t="shared" si="16"/>
      </c>
      <c r="F59" s="98">
        <f t="shared" si="3"/>
      </c>
      <c r="G59" s="98">
        <f t="shared" si="4"/>
        <v>0</v>
      </c>
      <c r="H59" s="98">
        <f t="shared" si="30"/>
        <v>0</v>
      </c>
      <c r="I59" s="98">
        <f t="shared" si="17"/>
      </c>
      <c r="J59" s="99">
        <f t="shared" si="5"/>
        <v>0</v>
      </c>
      <c r="K59" s="99" t="str">
        <f t="shared" si="18"/>
        <v>ー</v>
      </c>
      <c r="L59" s="99" t="str">
        <f t="shared" si="19"/>
        <v>ー</v>
      </c>
      <c r="M59" s="98" t="str">
        <f t="shared" si="31"/>
        <v>ー</v>
      </c>
      <c r="N59" s="100" t="str">
        <f t="shared" si="6"/>
        <v>テクニック</v>
      </c>
      <c r="O59" s="98">
        <f t="shared" si="7"/>
      </c>
      <c r="P59" s="98" t="e">
        <f t="shared" si="8"/>
        <v>#VALUE!</v>
      </c>
      <c r="Q59" s="101">
        <f t="shared" si="32"/>
      </c>
      <c r="R59" s="102"/>
      <c r="S59" s="107">
        <v>21</v>
      </c>
      <c r="T59" s="217"/>
      <c r="U59" s="218"/>
      <c r="V59" s="218"/>
      <c r="W59" s="218"/>
      <c r="X59" s="219"/>
      <c r="Y59" s="220"/>
      <c r="Z59" s="221"/>
      <c r="AA59" s="143"/>
      <c r="AB59" s="222"/>
      <c r="AC59" s="223"/>
      <c r="AD59" s="105">
        <f t="shared" si="9"/>
      </c>
      <c r="AE59" s="224"/>
      <c r="AF59" s="225"/>
      <c r="AG59" s="42">
        <f t="shared" si="10"/>
      </c>
      <c r="AH59" s="107">
        <v>45</v>
      </c>
      <c r="AI59" s="217"/>
      <c r="AJ59" s="226"/>
      <c r="AK59" s="226"/>
      <c r="AL59" s="226"/>
      <c r="AM59" s="227"/>
      <c r="AN59" s="220"/>
      <c r="AO59" s="221"/>
      <c r="AP59" s="143"/>
      <c r="AQ59" s="222"/>
      <c r="AR59" s="228"/>
      <c r="AS59" s="105">
        <f t="shared" si="20"/>
      </c>
      <c r="AT59" s="224"/>
      <c r="AU59" s="225"/>
      <c r="AV59" s="46">
        <f t="shared" si="38"/>
      </c>
      <c r="AW59" s="35"/>
      <c r="AX59" s="97">
        <f t="shared" si="33"/>
      </c>
      <c r="AY59" s="27">
        <f t="shared" si="21"/>
      </c>
      <c r="AZ59" s="97">
        <f t="shared" si="22"/>
      </c>
      <c r="BA59" s="178">
        <f t="shared" si="34"/>
      </c>
      <c r="BB59" s="98">
        <f t="shared" si="23"/>
      </c>
      <c r="BC59" s="98">
        <f t="shared" si="12"/>
        <v>0</v>
      </c>
      <c r="BD59" s="98">
        <f t="shared" si="35"/>
        <v>0</v>
      </c>
      <c r="BE59" s="98">
        <f t="shared" si="37"/>
      </c>
      <c r="BF59" s="99">
        <f t="shared" si="24"/>
        <v>0</v>
      </c>
      <c r="BG59" s="99" t="str">
        <f t="shared" si="25"/>
        <v>ー</v>
      </c>
      <c r="BH59" s="99" t="str">
        <f t="shared" si="26"/>
        <v>ー</v>
      </c>
      <c r="BI59" s="98" t="str">
        <f t="shared" si="36"/>
        <v>ー</v>
      </c>
      <c r="BJ59" s="100" t="str">
        <f t="shared" si="13"/>
        <v>テクニック</v>
      </c>
      <c r="BK59" s="98">
        <f t="shared" si="27"/>
      </c>
      <c r="BL59" s="98" t="e">
        <f t="shared" si="28"/>
        <v>#VALUE!</v>
      </c>
      <c r="BM59" s="101">
        <f t="shared" si="29"/>
      </c>
      <c r="BN59" s="102"/>
      <c r="BO59" s="27"/>
      <c r="BP59" s="28"/>
      <c r="BQ59" s="28"/>
      <c r="BR59" s="28"/>
      <c r="BS59" s="28"/>
      <c r="BT59" s="144"/>
      <c r="BU59" s="27"/>
      <c r="BV59" s="28"/>
      <c r="BW59" s="28"/>
      <c r="BX59" s="28"/>
      <c r="BY59" s="28"/>
      <c r="BZ59" s="144"/>
      <c r="CE59" s="144"/>
    </row>
    <row r="60" spans="2:83" ht="13.5">
      <c r="B60" s="27">
        <f t="shared" si="2"/>
      </c>
      <c r="C60" s="27">
        <f t="shared" si="14"/>
      </c>
      <c r="D60" s="97">
        <f t="shared" si="15"/>
      </c>
      <c r="E60" s="178">
        <f t="shared" si="16"/>
      </c>
      <c r="F60" s="98">
        <f t="shared" si="3"/>
      </c>
      <c r="G60" s="98">
        <f t="shared" si="4"/>
        <v>0</v>
      </c>
      <c r="H60" s="98">
        <f t="shared" si="30"/>
        <v>0</v>
      </c>
      <c r="I60" s="98">
        <f t="shared" si="17"/>
      </c>
      <c r="J60" s="99">
        <f t="shared" si="5"/>
        <v>0</v>
      </c>
      <c r="K60" s="99" t="str">
        <f t="shared" si="18"/>
        <v>ー</v>
      </c>
      <c r="L60" s="99" t="str">
        <f t="shared" si="19"/>
        <v>ー</v>
      </c>
      <c r="M60" s="98" t="str">
        <f t="shared" si="31"/>
        <v>ー</v>
      </c>
      <c r="N60" s="100" t="str">
        <f t="shared" si="6"/>
        <v>テクニック</v>
      </c>
      <c r="O60" s="98">
        <f t="shared" si="7"/>
      </c>
      <c r="P60" s="98" t="e">
        <f t="shared" si="8"/>
        <v>#VALUE!</v>
      </c>
      <c r="Q60" s="101">
        <f t="shared" si="32"/>
      </c>
      <c r="R60" s="102"/>
      <c r="S60" s="107">
        <v>22</v>
      </c>
      <c r="T60" s="217"/>
      <c r="U60" s="218"/>
      <c r="V60" s="218"/>
      <c r="W60" s="218"/>
      <c r="X60" s="219"/>
      <c r="Y60" s="220"/>
      <c r="Z60" s="221"/>
      <c r="AA60" s="105"/>
      <c r="AB60" s="222"/>
      <c r="AC60" s="223"/>
      <c r="AD60" s="105">
        <f t="shared" si="9"/>
      </c>
      <c r="AE60" s="224"/>
      <c r="AF60" s="225"/>
      <c r="AG60" s="42">
        <f t="shared" si="10"/>
      </c>
      <c r="AH60" s="107">
        <v>46</v>
      </c>
      <c r="AI60" s="217"/>
      <c r="AJ60" s="226"/>
      <c r="AK60" s="226"/>
      <c r="AL60" s="226"/>
      <c r="AM60" s="227"/>
      <c r="AN60" s="220"/>
      <c r="AO60" s="221"/>
      <c r="AP60" s="105"/>
      <c r="AQ60" s="222"/>
      <c r="AR60" s="228"/>
      <c r="AS60" s="105">
        <f t="shared" si="20"/>
      </c>
      <c r="AT60" s="224"/>
      <c r="AU60" s="225"/>
      <c r="AV60" s="46">
        <f t="shared" si="38"/>
      </c>
      <c r="AW60" s="35"/>
      <c r="AX60" s="97">
        <f t="shared" si="33"/>
      </c>
      <c r="AY60" s="27">
        <f t="shared" si="21"/>
      </c>
      <c r="AZ60" s="97">
        <f t="shared" si="22"/>
      </c>
      <c r="BA60" s="178">
        <f t="shared" si="34"/>
      </c>
      <c r="BB60" s="98">
        <f t="shared" si="23"/>
      </c>
      <c r="BC60" s="98">
        <f t="shared" si="12"/>
        <v>0</v>
      </c>
      <c r="BD60" s="98">
        <f t="shared" si="35"/>
        <v>0</v>
      </c>
      <c r="BE60" s="98">
        <f t="shared" si="37"/>
      </c>
      <c r="BF60" s="99">
        <f t="shared" si="24"/>
        <v>0</v>
      </c>
      <c r="BG60" s="99" t="str">
        <f t="shared" si="25"/>
        <v>ー</v>
      </c>
      <c r="BH60" s="99" t="str">
        <f t="shared" si="26"/>
        <v>ー</v>
      </c>
      <c r="BI60" s="98" t="str">
        <f t="shared" si="36"/>
        <v>ー</v>
      </c>
      <c r="BJ60" s="100" t="str">
        <f t="shared" si="13"/>
        <v>テクニック</v>
      </c>
      <c r="BK60" s="98">
        <f t="shared" si="27"/>
      </c>
      <c r="BL60" s="98" t="e">
        <f t="shared" si="28"/>
        <v>#VALUE!</v>
      </c>
      <c r="BM60" s="101">
        <f t="shared" si="29"/>
      </c>
      <c r="BN60" s="102"/>
      <c r="BO60" s="27"/>
      <c r="BP60" s="28"/>
      <c r="BQ60" s="28"/>
      <c r="BR60" s="28"/>
      <c r="BS60" s="28"/>
      <c r="BT60" s="144"/>
      <c r="BU60" s="27"/>
      <c r="BV60" s="28"/>
      <c r="BW60" s="28"/>
      <c r="BX60" s="28"/>
      <c r="BY60" s="28"/>
      <c r="BZ60" s="144"/>
      <c r="CA60" s="28"/>
      <c r="CB60" s="28"/>
      <c r="CC60" s="28"/>
      <c r="CD60" s="28"/>
      <c r="CE60" s="144"/>
    </row>
    <row r="61" spans="2:83" ht="13.5">
      <c r="B61" s="27">
        <f t="shared" si="2"/>
      </c>
      <c r="C61" s="27">
        <f t="shared" si="14"/>
      </c>
      <c r="D61" s="97">
        <f t="shared" si="15"/>
      </c>
      <c r="E61" s="178">
        <f t="shared" si="16"/>
      </c>
      <c r="F61" s="98">
        <f t="shared" si="3"/>
      </c>
      <c r="G61" s="98">
        <f t="shared" si="4"/>
        <v>0</v>
      </c>
      <c r="H61" s="98">
        <f t="shared" si="30"/>
        <v>0</v>
      </c>
      <c r="I61" s="98">
        <f t="shared" si="17"/>
      </c>
      <c r="J61" s="99">
        <f t="shared" si="5"/>
        <v>0</v>
      </c>
      <c r="K61" s="99" t="str">
        <f t="shared" si="18"/>
        <v>ー</v>
      </c>
      <c r="L61" s="99" t="str">
        <f t="shared" si="19"/>
        <v>ー</v>
      </c>
      <c r="M61" s="98" t="str">
        <f t="shared" si="31"/>
        <v>ー</v>
      </c>
      <c r="N61" s="100" t="str">
        <f t="shared" si="6"/>
        <v>テクニック</v>
      </c>
      <c r="O61" s="98">
        <f t="shared" si="7"/>
      </c>
      <c r="P61" s="98" t="e">
        <f t="shared" si="8"/>
        <v>#VALUE!</v>
      </c>
      <c r="Q61" s="101">
        <f t="shared" si="32"/>
      </c>
      <c r="R61" s="102"/>
      <c r="S61" s="153">
        <v>23</v>
      </c>
      <c r="T61" s="217"/>
      <c r="U61" s="218"/>
      <c r="V61" s="218"/>
      <c r="W61" s="218"/>
      <c r="X61" s="219"/>
      <c r="Y61" s="220"/>
      <c r="Z61" s="221"/>
      <c r="AA61" s="143"/>
      <c r="AB61" s="222"/>
      <c r="AC61" s="223"/>
      <c r="AD61" s="105">
        <f t="shared" si="9"/>
      </c>
      <c r="AE61" s="224"/>
      <c r="AF61" s="225"/>
      <c r="AG61" s="42">
        <f t="shared" si="10"/>
      </c>
      <c r="AH61" s="107">
        <v>47</v>
      </c>
      <c r="AI61" s="217"/>
      <c r="AJ61" s="226"/>
      <c r="AK61" s="226"/>
      <c r="AL61" s="226"/>
      <c r="AM61" s="227"/>
      <c r="AN61" s="220"/>
      <c r="AO61" s="221"/>
      <c r="AP61" s="143"/>
      <c r="AQ61" s="222"/>
      <c r="AR61" s="228"/>
      <c r="AS61" s="105">
        <f t="shared" si="20"/>
      </c>
      <c r="AT61" s="224"/>
      <c r="AU61" s="225"/>
      <c r="AV61" s="46">
        <f t="shared" si="38"/>
      </c>
      <c r="AW61" s="35"/>
      <c r="AX61" s="97">
        <f t="shared" si="33"/>
      </c>
      <c r="AY61" s="27">
        <f t="shared" si="21"/>
      </c>
      <c r="AZ61" s="97">
        <f t="shared" si="22"/>
      </c>
      <c r="BA61" s="178">
        <f t="shared" si="34"/>
      </c>
      <c r="BB61" s="98">
        <f t="shared" si="23"/>
      </c>
      <c r="BC61" s="98">
        <f t="shared" si="12"/>
        <v>0</v>
      </c>
      <c r="BD61" s="98">
        <f t="shared" si="35"/>
        <v>0</v>
      </c>
      <c r="BE61" s="98">
        <f t="shared" si="37"/>
      </c>
      <c r="BF61" s="99">
        <f t="shared" si="24"/>
        <v>0</v>
      </c>
      <c r="BG61" s="99" t="str">
        <f t="shared" si="25"/>
        <v>ー</v>
      </c>
      <c r="BH61" s="99" t="str">
        <f t="shared" si="26"/>
        <v>ー</v>
      </c>
      <c r="BI61" s="98" t="str">
        <f t="shared" si="36"/>
        <v>ー</v>
      </c>
      <c r="BJ61" s="100" t="str">
        <f t="shared" si="13"/>
        <v>テクニック</v>
      </c>
      <c r="BK61" s="98">
        <f t="shared" si="27"/>
      </c>
      <c r="BL61" s="98" t="e">
        <f t="shared" si="28"/>
        <v>#VALUE!</v>
      </c>
      <c r="BM61" s="101">
        <f t="shared" si="29"/>
      </c>
      <c r="BN61" s="102"/>
      <c r="BO61" s="27"/>
      <c r="BP61" s="28"/>
      <c r="BQ61" s="28"/>
      <c r="BR61" s="28"/>
      <c r="BS61" s="28"/>
      <c r="BT61" s="144"/>
      <c r="BU61" s="27"/>
      <c r="BV61" s="28"/>
      <c r="BW61" s="28"/>
      <c r="BX61" s="28"/>
      <c r="BY61" s="28"/>
      <c r="BZ61" s="144"/>
      <c r="CA61" s="28"/>
      <c r="CB61" s="28"/>
      <c r="CC61" s="28"/>
      <c r="CD61" s="28"/>
      <c r="CE61" s="144"/>
    </row>
    <row r="62" spans="2:83" ht="13.5">
      <c r="B62" s="27">
        <f t="shared" si="2"/>
      </c>
      <c r="C62" s="27">
        <f t="shared" si="14"/>
      </c>
      <c r="D62" s="97">
        <f t="shared" si="15"/>
      </c>
      <c r="E62" s="178">
        <f t="shared" si="16"/>
      </c>
      <c r="F62" s="98">
        <f t="shared" si="3"/>
      </c>
      <c r="G62" s="98">
        <f t="shared" si="4"/>
        <v>0</v>
      </c>
      <c r="H62" s="98">
        <f t="shared" si="30"/>
        <v>0</v>
      </c>
      <c r="I62" s="98">
        <f t="shared" si="17"/>
      </c>
      <c r="J62" s="99">
        <f t="shared" si="5"/>
        <v>0</v>
      </c>
      <c r="K62" s="99" t="str">
        <f t="shared" si="18"/>
        <v>ー</v>
      </c>
      <c r="L62" s="99" t="str">
        <f t="shared" si="19"/>
        <v>ー</v>
      </c>
      <c r="M62" s="98" t="str">
        <f t="shared" si="31"/>
        <v>ー</v>
      </c>
      <c r="N62" s="100" t="str">
        <f t="shared" si="6"/>
        <v>テクニック</v>
      </c>
      <c r="O62" s="98">
        <f t="shared" si="7"/>
      </c>
      <c r="P62" s="98" t="e">
        <f t="shared" si="8"/>
        <v>#VALUE!</v>
      </c>
      <c r="Q62" s="101">
        <f t="shared" si="32"/>
      </c>
      <c r="R62" s="102"/>
      <c r="S62" s="154">
        <v>24</v>
      </c>
      <c r="T62" s="206"/>
      <c r="U62" s="207"/>
      <c r="V62" s="207"/>
      <c r="W62" s="207"/>
      <c r="X62" s="208"/>
      <c r="Y62" s="209"/>
      <c r="Z62" s="210"/>
      <c r="AA62" s="127"/>
      <c r="AB62" s="211"/>
      <c r="AC62" s="212"/>
      <c r="AD62" s="127">
        <f t="shared" si="9"/>
      </c>
      <c r="AE62" s="213"/>
      <c r="AF62" s="214"/>
      <c r="AG62" s="155">
        <f t="shared" si="10"/>
      </c>
      <c r="AH62" s="154">
        <v>48</v>
      </c>
      <c r="AI62" s="206"/>
      <c r="AJ62" s="215"/>
      <c r="AK62" s="215"/>
      <c r="AL62" s="215"/>
      <c r="AM62" s="216"/>
      <c r="AN62" s="209"/>
      <c r="AO62" s="210"/>
      <c r="AP62" s="127"/>
      <c r="AQ62" s="211"/>
      <c r="AR62" s="212"/>
      <c r="AS62" s="127">
        <f t="shared" si="20"/>
      </c>
      <c r="AT62" s="213"/>
      <c r="AU62" s="214"/>
      <c r="AV62" s="87">
        <f t="shared" si="38"/>
      </c>
      <c r="AW62" s="35"/>
      <c r="AX62" s="97">
        <f t="shared" si="33"/>
      </c>
      <c r="AY62" s="27">
        <f t="shared" si="21"/>
      </c>
      <c r="AZ62" s="97">
        <f t="shared" si="22"/>
      </c>
      <c r="BA62" s="178">
        <f t="shared" si="34"/>
      </c>
      <c r="BB62" s="98">
        <f t="shared" si="23"/>
      </c>
      <c r="BC62" s="98">
        <f t="shared" si="12"/>
        <v>0</v>
      </c>
      <c r="BD62" s="98">
        <f t="shared" si="35"/>
        <v>0</v>
      </c>
      <c r="BE62" s="98">
        <f t="shared" si="37"/>
      </c>
      <c r="BF62" s="99">
        <f t="shared" si="24"/>
        <v>0</v>
      </c>
      <c r="BG62" s="99" t="str">
        <f t="shared" si="25"/>
        <v>ー</v>
      </c>
      <c r="BH62" s="99" t="str">
        <f t="shared" si="26"/>
        <v>ー</v>
      </c>
      <c r="BI62" s="98" t="str">
        <f t="shared" si="36"/>
        <v>ー</v>
      </c>
      <c r="BJ62" s="100" t="str">
        <f t="shared" si="13"/>
        <v>テクニック</v>
      </c>
      <c r="BK62" s="98">
        <f t="shared" si="27"/>
      </c>
      <c r="BL62" s="98" t="e">
        <f t="shared" si="28"/>
        <v>#VALUE!</v>
      </c>
      <c r="BM62" s="101">
        <f t="shared" si="29"/>
      </c>
      <c r="BN62" s="102"/>
      <c r="BO62" s="156"/>
      <c r="BP62" s="157"/>
      <c r="BQ62" s="157" t="s">
        <v>187</v>
      </c>
      <c r="BR62" s="157"/>
      <c r="BS62" s="157"/>
      <c r="BT62" s="158"/>
      <c r="BU62" s="156"/>
      <c r="BV62" s="157"/>
      <c r="BW62" s="157" t="s">
        <v>187</v>
      </c>
      <c r="BX62" s="157"/>
      <c r="BY62" s="157"/>
      <c r="BZ62" s="158"/>
      <c r="CA62" s="157"/>
      <c r="CB62" s="157"/>
      <c r="CC62" s="157"/>
      <c r="CD62" s="157"/>
      <c r="CE62" s="158"/>
    </row>
    <row r="63" spans="2:66" ht="13.5">
      <c r="B63" s="156">
        <f t="shared" si="2"/>
      </c>
      <c r="C63" s="156">
        <f t="shared" si="14"/>
      </c>
      <c r="D63" s="159">
        <f t="shared" si="15"/>
      </c>
      <c r="E63" s="182">
        <f t="shared" si="16"/>
      </c>
      <c r="F63" s="160">
        <f t="shared" si="3"/>
        <v>0</v>
      </c>
      <c r="G63" s="160">
        <f t="shared" si="4"/>
        <v>0</v>
      </c>
      <c r="H63" s="160">
        <f t="shared" si="30"/>
        <v>0</v>
      </c>
      <c r="I63" s="160">
        <f t="shared" si="17"/>
      </c>
      <c r="J63" s="161">
        <f t="shared" si="5"/>
        <v>0</v>
      </c>
      <c r="K63" s="161" t="str">
        <f t="shared" si="18"/>
        <v>ー</v>
      </c>
      <c r="L63" s="161" t="str">
        <f t="shared" si="19"/>
        <v>ー</v>
      </c>
      <c r="M63" s="160" t="str">
        <f t="shared" si="31"/>
        <v>ー</v>
      </c>
      <c r="N63" s="162" t="str">
        <f t="shared" si="6"/>
        <v>テクニック</v>
      </c>
      <c r="O63" s="160">
        <f t="shared" si="7"/>
      </c>
      <c r="P63" s="160" t="e">
        <f t="shared" si="8"/>
        <v>#VALUE!</v>
      </c>
      <c r="Q63" s="163">
        <f t="shared" si="32"/>
      </c>
      <c r="AW63" s="35"/>
      <c r="AX63" s="159">
        <f t="shared" si="33"/>
      </c>
      <c r="AY63" s="156">
        <f t="shared" si="21"/>
      </c>
      <c r="AZ63" s="159">
        <f t="shared" si="22"/>
      </c>
      <c r="BA63" s="182">
        <f t="shared" si="34"/>
      </c>
      <c r="BB63" s="160">
        <f t="shared" si="23"/>
        <v>0</v>
      </c>
      <c r="BC63" s="160">
        <f t="shared" si="12"/>
        <v>0</v>
      </c>
      <c r="BD63" s="160">
        <f t="shared" si="35"/>
        <v>0</v>
      </c>
      <c r="BE63" s="160">
        <f t="shared" si="37"/>
      </c>
      <c r="BF63" s="161">
        <f t="shared" si="24"/>
        <v>0</v>
      </c>
      <c r="BG63" s="161" t="str">
        <f t="shared" si="25"/>
        <v>ー</v>
      </c>
      <c r="BH63" s="161" t="str">
        <f t="shared" si="26"/>
        <v>ー</v>
      </c>
      <c r="BI63" s="160" t="str">
        <f t="shared" si="36"/>
        <v>ー</v>
      </c>
      <c r="BJ63" s="162" t="str">
        <f t="shared" si="13"/>
        <v>テクニック</v>
      </c>
      <c r="BK63" s="160">
        <f t="shared" si="27"/>
      </c>
      <c r="BL63" s="160" t="e">
        <f t="shared" si="28"/>
        <v>#VALUE!</v>
      </c>
      <c r="BM63" s="163">
        <f t="shared" si="29"/>
      </c>
      <c r="BN63" s="102"/>
    </row>
    <row r="64" ht="13.5">
      <c r="M64" s="102"/>
    </row>
    <row r="66" spans="21:26" ht="13.5">
      <c r="U66" s="165"/>
      <c r="V66" s="165"/>
      <c r="W66" s="165"/>
      <c r="X66" s="165"/>
      <c r="Y66" s="165"/>
      <c r="Z66" s="165"/>
    </row>
    <row r="67" spans="21:26" ht="13.5">
      <c r="U67" s="165"/>
      <c r="V67" s="165"/>
      <c r="W67" s="165"/>
      <c r="X67" s="165"/>
      <c r="Y67" s="165"/>
      <c r="Z67" s="165"/>
    </row>
    <row r="68" spans="21:26" ht="13.5">
      <c r="U68" s="165"/>
      <c r="V68" s="166"/>
      <c r="W68" s="166"/>
      <c r="X68" s="166"/>
      <c r="Y68" s="167"/>
      <c r="Z68" s="167"/>
    </row>
    <row r="69" spans="21:26" ht="13.5">
      <c r="U69" s="165"/>
      <c r="V69" s="166"/>
      <c r="W69" s="166"/>
      <c r="X69" s="166"/>
      <c r="Y69" s="167"/>
      <c r="Z69" s="167"/>
    </row>
    <row r="70" spans="4:53" ht="13.5">
      <c r="D70" s="22"/>
      <c r="E70" s="22"/>
      <c r="F70" s="23"/>
      <c r="G70" s="168"/>
      <c r="M70" s="23"/>
      <c r="U70" s="165"/>
      <c r="V70" s="166"/>
      <c r="W70" s="166"/>
      <c r="X70" s="166"/>
      <c r="Y70" s="167"/>
      <c r="Z70" s="167"/>
      <c r="AZ70" s="22"/>
      <c r="BA70" s="22"/>
    </row>
    <row r="71" spans="19:26" ht="13.5">
      <c r="S71" s="169"/>
      <c r="T71" s="28"/>
      <c r="U71" s="167"/>
      <c r="V71" s="167"/>
      <c r="W71" s="167"/>
      <c r="X71" s="167"/>
      <c r="Y71" s="167"/>
      <c r="Z71" s="167"/>
    </row>
    <row r="72" spans="19:26" ht="13.5">
      <c r="S72" s="169"/>
      <c r="T72" s="28"/>
      <c r="U72" s="167"/>
      <c r="V72" s="167"/>
      <c r="W72" s="167"/>
      <c r="X72" s="167"/>
      <c r="Y72" s="167"/>
      <c r="Z72" s="167"/>
    </row>
    <row r="77" spans="21:23" ht="13.5">
      <c r="U77" s="38"/>
      <c r="V77" s="38"/>
      <c r="W77" s="38"/>
    </row>
    <row r="78" spans="21:23" ht="13.5">
      <c r="U78" s="38"/>
      <c r="V78" s="38"/>
      <c r="W78" s="38"/>
    </row>
    <row r="79" spans="21:23" ht="13.5">
      <c r="U79" s="38"/>
      <c r="V79" s="38"/>
      <c r="W79" s="38"/>
    </row>
    <row r="80" spans="21:23" ht="13.5">
      <c r="U80" s="38"/>
      <c r="V80" s="38"/>
      <c r="W80" s="38"/>
    </row>
  </sheetData>
  <sheetProtection/>
  <mergeCells count="421">
    <mergeCell ref="AQ61:AR61"/>
    <mergeCell ref="AT61:AU61"/>
    <mergeCell ref="T62:X62"/>
    <mergeCell ref="Y62:Z62"/>
    <mergeCell ref="AB62:AC62"/>
    <mergeCell ref="AE62:AF62"/>
    <mergeCell ref="AI62:AM62"/>
    <mergeCell ref="AN62:AO62"/>
    <mergeCell ref="AQ62:AR62"/>
    <mergeCell ref="AT62:AU62"/>
    <mergeCell ref="T61:X61"/>
    <mergeCell ref="Y61:Z61"/>
    <mergeCell ref="AB61:AC61"/>
    <mergeCell ref="AE61:AF61"/>
    <mergeCell ref="AI61:AM61"/>
    <mergeCell ref="AN61:AO61"/>
    <mergeCell ref="AQ59:AR59"/>
    <mergeCell ref="AT59:AU59"/>
    <mergeCell ref="T60:X60"/>
    <mergeCell ref="Y60:Z60"/>
    <mergeCell ref="AB60:AC60"/>
    <mergeCell ref="AE60:AF60"/>
    <mergeCell ref="AI60:AM60"/>
    <mergeCell ref="AN60:AO60"/>
    <mergeCell ref="AQ60:AR60"/>
    <mergeCell ref="AT60:AU60"/>
    <mergeCell ref="T59:X59"/>
    <mergeCell ref="Y59:Z59"/>
    <mergeCell ref="AB59:AC59"/>
    <mergeCell ref="AE59:AF59"/>
    <mergeCell ref="AI59:AM59"/>
    <mergeCell ref="AN59:AO59"/>
    <mergeCell ref="AQ57:AR57"/>
    <mergeCell ref="AT57:AU57"/>
    <mergeCell ref="T58:X58"/>
    <mergeCell ref="Y58:Z58"/>
    <mergeCell ref="AB58:AC58"/>
    <mergeCell ref="AE58:AF58"/>
    <mergeCell ref="AI58:AM58"/>
    <mergeCell ref="AN58:AO58"/>
    <mergeCell ref="AQ58:AR58"/>
    <mergeCell ref="AT58:AU58"/>
    <mergeCell ref="T57:X57"/>
    <mergeCell ref="Y57:Z57"/>
    <mergeCell ref="AB57:AC57"/>
    <mergeCell ref="AE57:AF57"/>
    <mergeCell ref="AI57:AM57"/>
    <mergeCell ref="AN57:AO57"/>
    <mergeCell ref="AQ55:AR55"/>
    <mergeCell ref="AT55:AU55"/>
    <mergeCell ref="T56:X56"/>
    <mergeCell ref="Y56:Z56"/>
    <mergeCell ref="AB56:AC56"/>
    <mergeCell ref="AE56:AF56"/>
    <mergeCell ref="AI56:AM56"/>
    <mergeCell ref="AN56:AO56"/>
    <mergeCell ref="AQ56:AR56"/>
    <mergeCell ref="AT56:AU56"/>
    <mergeCell ref="T55:X55"/>
    <mergeCell ref="Y55:Z55"/>
    <mergeCell ref="AB55:AC55"/>
    <mergeCell ref="AE55:AF55"/>
    <mergeCell ref="AI55:AM55"/>
    <mergeCell ref="AN55:AO55"/>
    <mergeCell ref="AT53:AU53"/>
    <mergeCell ref="T54:X54"/>
    <mergeCell ref="Y54:Z54"/>
    <mergeCell ref="AB54:AC54"/>
    <mergeCell ref="AE54:AF54"/>
    <mergeCell ref="AI54:AM54"/>
    <mergeCell ref="AN54:AO54"/>
    <mergeCell ref="AQ54:AR54"/>
    <mergeCell ref="AT54:AU54"/>
    <mergeCell ref="AQ52:AR52"/>
    <mergeCell ref="AT52:AU52"/>
    <mergeCell ref="CA52:CA55"/>
    <mergeCell ref="T53:X53"/>
    <mergeCell ref="Y53:Z53"/>
    <mergeCell ref="AB53:AC53"/>
    <mergeCell ref="AE53:AF53"/>
    <mergeCell ref="AI53:AM53"/>
    <mergeCell ref="AN53:AO53"/>
    <mergeCell ref="AQ53:AR53"/>
    <mergeCell ref="T52:X52"/>
    <mergeCell ref="Y52:Z52"/>
    <mergeCell ref="AB52:AC52"/>
    <mergeCell ref="AE52:AF52"/>
    <mergeCell ref="AI52:AM52"/>
    <mergeCell ref="AN52:AO52"/>
    <mergeCell ref="AQ50:AR50"/>
    <mergeCell ref="AT50:AU50"/>
    <mergeCell ref="T51:X51"/>
    <mergeCell ref="Y51:Z51"/>
    <mergeCell ref="AB51:AC51"/>
    <mergeCell ref="AE51:AF51"/>
    <mergeCell ref="AI51:AM51"/>
    <mergeCell ref="AN51:AO51"/>
    <mergeCell ref="AQ51:AR51"/>
    <mergeCell ref="AT51:AU51"/>
    <mergeCell ref="T50:X50"/>
    <mergeCell ref="Y50:Z50"/>
    <mergeCell ref="AB50:AC50"/>
    <mergeCell ref="AE50:AF50"/>
    <mergeCell ref="AI50:AM50"/>
    <mergeCell ref="AN50:AO50"/>
    <mergeCell ref="AQ48:AR48"/>
    <mergeCell ref="AT48:AU48"/>
    <mergeCell ref="T49:X49"/>
    <mergeCell ref="Y49:Z49"/>
    <mergeCell ref="AB49:AC49"/>
    <mergeCell ref="AE49:AF49"/>
    <mergeCell ref="AI49:AM49"/>
    <mergeCell ref="AN49:AO49"/>
    <mergeCell ref="AQ49:AR49"/>
    <mergeCell ref="AT49:AU49"/>
    <mergeCell ref="T48:X48"/>
    <mergeCell ref="Y48:Z48"/>
    <mergeCell ref="AB48:AC48"/>
    <mergeCell ref="AE48:AF48"/>
    <mergeCell ref="AI48:AM48"/>
    <mergeCell ref="AN48:AO48"/>
    <mergeCell ref="AT46:AU46"/>
    <mergeCell ref="T47:X47"/>
    <mergeCell ref="Y47:Z47"/>
    <mergeCell ref="AB47:AC47"/>
    <mergeCell ref="AE47:AF47"/>
    <mergeCell ref="AI47:AM47"/>
    <mergeCell ref="AN47:AO47"/>
    <mergeCell ref="AQ47:AR47"/>
    <mergeCell ref="AT47:AU47"/>
    <mergeCell ref="AQ45:AR45"/>
    <mergeCell ref="AT45:AU45"/>
    <mergeCell ref="BQ45:CC45"/>
    <mergeCell ref="T46:X46"/>
    <mergeCell ref="Y46:Z46"/>
    <mergeCell ref="AB46:AC46"/>
    <mergeCell ref="AE46:AF46"/>
    <mergeCell ref="AI46:AM46"/>
    <mergeCell ref="AN46:AO46"/>
    <mergeCell ref="AQ46:AR46"/>
    <mergeCell ref="T45:X45"/>
    <mergeCell ref="Y45:Z45"/>
    <mergeCell ref="AB45:AC45"/>
    <mergeCell ref="AE45:AF45"/>
    <mergeCell ref="AI45:AM45"/>
    <mergeCell ref="AN45:AO45"/>
    <mergeCell ref="AQ43:AR43"/>
    <mergeCell ref="AT43:AU43"/>
    <mergeCell ref="T44:X44"/>
    <mergeCell ref="Y44:Z44"/>
    <mergeCell ref="AB44:AC44"/>
    <mergeCell ref="AE44:AF44"/>
    <mergeCell ref="AI44:AM44"/>
    <mergeCell ref="AN44:AO44"/>
    <mergeCell ref="AQ44:AR44"/>
    <mergeCell ref="AT44:AU44"/>
    <mergeCell ref="T43:X43"/>
    <mergeCell ref="Y43:Z43"/>
    <mergeCell ref="AB43:AC43"/>
    <mergeCell ref="AE43:AF43"/>
    <mergeCell ref="AI43:AM43"/>
    <mergeCell ref="AN43:AO43"/>
    <mergeCell ref="BV41:BW41"/>
    <mergeCell ref="T42:X42"/>
    <mergeCell ref="Y42:Z42"/>
    <mergeCell ref="AB42:AC42"/>
    <mergeCell ref="AE42:AF42"/>
    <mergeCell ref="AI42:AM42"/>
    <mergeCell ref="AN42:AO42"/>
    <mergeCell ref="AQ42:AR42"/>
    <mergeCell ref="AT42:AU42"/>
    <mergeCell ref="BV42:BW42"/>
    <mergeCell ref="AT40:AU40"/>
    <mergeCell ref="BV40:BW40"/>
    <mergeCell ref="T41:X41"/>
    <mergeCell ref="Y41:Z41"/>
    <mergeCell ref="AB41:AC41"/>
    <mergeCell ref="AE41:AF41"/>
    <mergeCell ref="AI41:AM41"/>
    <mergeCell ref="AN41:AO41"/>
    <mergeCell ref="AQ41:AR41"/>
    <mergeCell ref="AT41:AU41"/>
    <mergeCell ref="AQ39:AR39"/>
    <mergeCell ref="AT39:AU39"/>
    <mergeCell ref="BV39:BW39"/>
    <mergeCell ref="T40:X40"/>
    <mergeCell ref="Y40:Z40"/>
    <mergeCell ref="AB40:AC40"/>
    <mergeCell ref="AE40:AF40"/>
    <mergeCell ref="AI40:AM40"/>
    <mergeCell ref="AN40:AO40"/>
    <mergeCell ref="AQ40:AR40"/>
    <mergeCell ref="T39:X39"/>
    <mergeCell ref="Y39:Z39"/>
    <mergeCell ref="AB39:AC39"/>
    <mergeCell ref="AE39:AF39"/>
    <mergeCell ref="AI39:AM39"/>
    <mergeCell ref="AN39:AO39"/>
    <mergeCell ref="BO37:BR37"/>
    <mergeCell ref="BV37:BW37"/>
    <mergeCell ref="Y38:Z38"/>
    <mergeCell ref="AB38:AC38"/>
    <mergeCell ref="AE38:AF38"/>
    <mergeCell ref="AN38:AO38"/>
    <mergeCell ref="AQ38:AR38"/>
    <mergeCell ref="AT38:AU38"/>
    <mergeCell ref="BV38:BW38"/>
    <mergeCell ref="BH37:BH38"/>
    <mergeCell ref="BI37:BI38"/>
    <mergeCell ref="BJ37:BJ38"/>
    <mergeCell ref="BK37:BK38"/>
    <mergeCell ref="BL37:BL38"/>
    <mergeCell ref="BM37:BM38"/>
    <mergeCell ref="BA37:BA38"/>
    <mergeCell ref="BB37:BB38"/>
    <mergeCell ref="BC37:BD37"/>
    <mergeCell ref="BE37:BE38"/>
    <mergeCell ref="BF37:BF38"/>
    <mergeCell ref="BG37:BG38"/>
    <mergeCell ref="AH37:AJ37"/>
    <mergeCell ref="AK37:AL37"/>
    <mergeCell ref="AM37:AS37"/>
    <mergeCell ref="AX37:AX38"/>
    <mergeCell ref="AY37:AY38"/>
    <mergeCell ref="AZ37:AZ38"/>
    <mergeCell ref="P37:P38"/>
    <mergeCell ref="Q37:Q38"/>
    <mergeCell ref="S37:V37"/>
    <mergeCell ref="X37:Z37"/>
    <mergeCell ref="AA37:AB37"/>
    <mergeCell ref="AC37:AD37"/>
    <mergeCell ref="J37:J38"/>
    <mergeCell ref="K37:K38"/>
    <mergeCell ref="L37:L38"/>
    <mergeCell ref="M37:M38"/>
    <mergeCell ref="N37:N38"/>
    <mergeCell ref="O37:O38"/>
    <mergeCell ref="AH36:AJ36"/>
    <mergeCell ref="AK36:AL36"/>
    <mergeCell ref="AM36:AS36"/>
    <mergeCell ref="B37:B38"/>
    <mergeCell ref="C37:C38"/>
    <mergeCell ref="D37:D38"/>
    <mergeCell ref="E37:E38"/>
    <mergeCell ref="F37:F38"/>
    <mergeCell ref="G37:H37"/>
    <mergeCell ref="I37:I38"/>
    <mergeCell ref="G36:J36"/>
    <mergeCell ref="S36:V36"/>
    <mergeCell ref="X36:Z36"/>
    <mergeCell ref="AA36:AB36"/>
    <mergeCell ref="AC36:AD36"/>
    <mergeCell ref="AF36:AG36"/>
    <mergeCell ref="AM34:AS34"/>
    <mergeCell ref="S35:V35"/>
    <mergeCell ref="X35:Z35"/>
    <mergeCell ref="AA35:AB35"/>
    <mergeCell ref="AC35:AD35"/>
    <mergeCell ref="AF35:AG35"/>
    <mergeCell ref="AH35:AJ35"/>
    <mergeCell ref="AK35:AL35"/>
    <mergeCell ref="AM35:AS35"/>
    <mergeCell ref="AK33:AL33"/>
    <mergeCell ref="AM33:AS33"/>
    <mergeCell ref="S34:T34"/>
    <mergeCell ref="U34:V34"/>
    <mergeCell ref="X34:Z34"/>
    <mergeCell ref="AA34:AB34"/>
    <mergeCell ref="AC34:AD34"/>
    <mergeCell ref="AF34:AG34"/>
    <mergeCell ref="AH34:AJ34"/>
    <mergeCell ref="AK34:AL34"/>
    <mergeCell ref="S32:U32"/>
    <mergeCell ref="V32:AE32"/>
    <mergeCell ref="AH32:AJ32"/>
    <mergeCell ref="AK32:AL32"/>
    <mergeCell ref="AM32:AS32"/>
    <mergeCell ref="S33:V33"/>
    <mergeCell ref="X33:Z33"/>
    <mergeCell ref="AA33:AB33"/>
    <mergeCell ref="AC33:AD33"/>
    <mergeCell ref="AH33:AJ33"/>
    <mergeCell ref="AM30:AS30"/>
    <mergeCell ref="S31:V31"/>
    <mergeCell ref="W31:Z31"/>
    <mergeCell ref="AA31:AC31"/>
    <mergeCell ref="AD31:AE31"/>
    <mergeCell ref="AF31:AH31"/>
    <mergeCell ref="AI31:AL31"/>
    <mergeCell ref="AM31:AS31"/>
    <mergeCell ref="S30:V30"/>
    <mergeCell ref="W30:Z30"/>
    <mergeCell ref="AA30:AC30"/>
    <mergeCell ref="AD30:AE30"/>
    <mergeCell ref="AF30:AH30"/>
    <mergeCell ref="AI30:AL30"/>
    <mergeCell ref="S28:U28"/>
    <mergeCell ref="AB28:AC28"/>
    <mergeCell ref="AH28:AI28"/>
    <mergeCell ref="AM28:AS28"/>
    <mergeCell ref="S29:U29"/>
    <mergeCell ref="AB29:AC29"/>
    <mergeCell ref="AH29:AI29"/>
    <mergeCell ref="AM29:AS29"/>
    <mergeCell ref="AM25:AS25"/>
    <mergeCell ref="S26:U26"/>
    <mergeCell ref="AB26:AC26"/>
    <mergeCell ref="AH26:AI26"/>
    <mergeCell ref="AM26:AS26"/>
    <mergeCell ref="S27:U27"/>
    <mergeCell ref="AB27:AC27"/>
    <mergeCell ref="AH27:AI27"/>
    <mergeCell ref="AM27:AS27"/>
    <mergeCell ref="W23:X23"/>
    <mergeCell ref="Z23:AA23"/>
    <mergeCell ref="AB23:AC23"/>
    <mergeCell ref="AD23:AE23"/>
    <mergeCell ref="AG23:AI23"/>
    <mergeCell ref="S25:U25"/>
    <mergeCell ref="AB25:AC25"/>
    <mergeCell ref="AH25:AI25"/>
    <mergeCell ref="AM21:AS21"/>
    <mergeCell ref="AA22:AB22"/>
    <mergeCell ref="AC22:AE22"/>
    <mergeCell ref="AH22:AL22"/>
    <mergeCell ref="AM22:AS22"/>
    <mergeCell ref="AC21:AE21"/>
    <mergeCell ref="AH21:AL21"/>
    <mergeCell ref="S24:U24"/>
    <mergeCell ref="AB24:AC24"/>
    <mergeCell ref="AH24:AI24"/>
    <mergeCell ref="AM24:AS24"/>
    <mergeCell ref="S23:U23"/>
    <mergeCell ref="AK23:AL23"/>
    <mergeCell ref="AM23:AS23"/>
    <mergeCell ref="S21:S22"/>
    <mergeCell ref="T21:U22"/>
    <mergeCell ref="V21:V22"/>
    <mergeCell ref="W21:W22"/>
    <mergeCell ref="X21:Z22"/>
    <mergeCell ref="AA21:AB21"/>
    <mergeCell ref="AC19:AE19"/>
    <mergeCell ref="AH19:AL19"/>
    <mergeCell ref="AM19:AS19"/>
    <mergeCell ref="AA20:AB20"/>
    <mergeCell ref="AC20:AE20"/>
    <mergeCell ref="AH20:AL20"/>
    <mergeCell ref="AM20:AS20"/>
    <mergeCell ref="S19:S20"/>
    <mergeCell ref="T19:U20"/>
    <mergeCell ref="V19:V20"/>
    <mergeCell ref="W19:W20"/>
    <mergeCell ref="X19:Z20"/>
    <mergeCell ref="AA19:AB19"/>
    <mergeCell ref="S17:S18"/>
    <mergeCell ref="T17:U18"/>
    <mergeCell ref="V17:V18"/>
    <mergeCell ref="W17:W18"/>
    <mergeCell ref="X17:Z18"/>
    <mergeCell ref="AM17:AS17"/>
    <mergeCell ref="AA18:AB18"/>
    <mergeCell ref="AC18:AE18"/>
    <mergeCell ref="AH18:AL18"/>
    <mergeCell ref="AM18:AS18"/>
    <mergeCell ref="S15:S16"/>
    <mergeCell ref="T15:U16"/>
    <mergeCell ref="V15:V16"/>
    <mergeCell ref="W15:W16"/>
    <mergeCell ref="X15:Z16"/>
    <mergeCell ref="AM15:AS15"/>
    <mergeCell ref="AM16:AS16"/>
    <mergeCell ref="S13:S14"/>
    <mergeCell ref="T13:U14"/>
    <mergeCell ref="V13:W14"/>
    <mergeCell ref="X13:Z14"/>
    <mergeCell ref="AM13:AS13"/>
    <mergeCell ref="AM14:AS14"/>
    <mergeCell ref="S11:S12"/>
    <mergeCell ref="T11:U12"/>
    <mergeCell ref="V11:W12"/>
    <mergeCell ref="X11:Z12"/>
    <mergeCell ref="AM11:AS11"/>
    <mergeCell ref="AM12:AS12"/>
    <mergeCell ref="S9:S10"/>
    <mergeCell ref="T9:U10"/>
    <mergeCell ref="V9:W10"/>
    <mergeCell ref="X9:Z10"/>
    <mergeCell ref="AM9:AS9"/>
    <mergeCell ref="AM10:AS10"/>
    <mergeCell ref="S7:S8"/>
    <mergeCell ref="T7:U8"/>
    <mergeCell ref="V7:W8"/>
    <mergeCell ref="X7:Z8"/>
    <mergeCell ref="AM7:AS7"/>
    <mergeCell ref="AM8:AS8"/>
    <mergeCell ref="S3:V3"/>
    <mergeCell ref="W3:Z3"/>
    <mergeCell ref="AA3:AV3"/>
    <mergeCell ref="AA4:AL16"/>
    <mergeCell ref="S5:S6"/>
    <mergeCell ref="T5:U6"/>
    <mergeCell ref="V5:W6"/>
    <mergeCell ref="X5:Z6"/>
    <mergeCell ref="AM5:AS5"/>
    <mergeCell ref="AM6:AS6"/>
    <mergeCell ref="AT1:AV1"/>
    <mergeCell ref="S2:V2"/>
    <mergeCell ref="W2:X2"/>
    <mergeCell ref="Y2:Z2"/>
    <mergeCell ref="AA2:AC2"/>
    <mergeCell ref="AD2:AE2"/>
    <mergeCell ref="AF2:AG2"/>
    <mergeCell ref="AH2:AP2"/>
    <mergeCell ref="AR2:AS2"/>
    <mergeCell ref="AT2:AV2"/>
    <mergeCell ref="S1:V1"/>
    <mergeCell ref="W1:X1"/>
    <mergeCell ref="Y1:AI1"/>
    <mergeCell ref="AJ1:AK1"/>
    <mergeCell ref="AL1:AP1"/>
    <mergeCell ref="AR1:AS1"/>
  </mergeCells>
  <dataValidations count="1">
    <dataValidation type="list" allowBlank="1" showInputMessage="1" showErrorMessage="1" sqref="AA34:AD37">
      <formula1>"わからない,片言,なまり,母語並"</formula1>
    </dataValidation>
  </dataValidations>
  <printOptions/>
  <pageMargins left="0.3937007874015748" right="0.3937007874015748" top="0.3937007874015748" bottom="0.3937007874015748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加藤拓也</dc:creator>
  <cp:keywords/>
  <dc:description/>
  <cp:lastModifiedBy>加藤拓也</cp:lastModifiedBy>
  <dcterms:created xsi:type="dcterms:W3CDTF">2010-12-30T16:55:55Z</dcterms:created>
  <dcterms:modified xsi:type="dcterms:W3CDTF">2011-02-01T13:28:39Z</dcterms:modified>
  <cp:category/>
  <cp:version/>
  <cp:contentType/>
  <cp:contentStatus/>
</cp:coreProperties>
</file>